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120" windowWidth="15600" windowHeight="9195" tabRatio="887" firstSheet="1"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 i="34"/>
  <c r="U18"/>
  <c r="O18"/>
  <c r="Q18" s="1"/>
  <c r="M18"/>
  <c r="X17"/>
  <c r="U17"/>
  <c r="O17"/>
  <c r="Q17" s="1"/>
  <c r="M17"/>
  <c r="X16"/>
  <c r="U16"/>
  <c r="O16"/>
  <c r="Q16" s="1"/>
  <c r="M16"/>
  <c r="X15"/>
  <c r="U15"/>
  <c r="O15"/>
  <c r="Q15" s="1"/>
  <c r="M15"/>
  <c r="V15" i="28"/>
  <c r="S15"/>
  <c r="M15"/>
  <c r="O15" s="1"/>
  <c r="K15"/>
  <c r="V15" i="26"/>
  <c r="S15"/>
  <c r="O15"/>
  <c r="M15"/>
  <c r="K15"/>
  <c r="V15" i="20"/>
  <c r="S15"/>
  <c r="M15"/>
  <c r="O15" s="1"/>
  <c r="K15"/>
  <c r="X20" i="2"/>
  <c r="V20"/>
  <c r="S20"/>
  <c r="M20"/>
  <c r="O20" s="1"/>
  <c r="K20"/>
  <c r="X19"/>
  <c r="V19"/>
  <c r="S19"/>
  <c r="M19"/>
  <c r="O19" s="1"/>
  <c r="K19"/>
  <c r="X18"/>
  <c r="V18"/>
  <c r="S18"/>
  <c r="M18"/>
  <c r="O18" s="1"/>
  <c r="K18"/>
  <c r="X17"/>
  <c r="V17"/>
  <c r="S17"/>
  <c r="M17"/>
  <c r="O17" s="1"/>
  <c r="K17"/>
  <c r="X16"/>
  <c r="V16"/>
  <c r="S16"/>
  <c r="M16"/>
  <c r="O16" s="1"/>
  <c r="K16"/>
  <c r="X15"/>
  <c r="V15"/>
  <c r="S15"/>
  <c r="M15"/>
  <c r="O15" s="1"/>
  <c r="K15"/>
  <c r="N40" i="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0" i="34" l="1"/>
  <c r="K16" i="24"/>
  <c r="I16"/>
  <c r="I3"/>
  <c r="J16" l="1"/>
  <c r="L16"/>
  <c r="L3"/>
  <c r="K3"/>
  <c r="J3"/>
  <c r="G16" i="38" l="1"/>
  <c r="H16" i="36"/>
  <c r="O39" i="1" l="1"/>
  <c r="AA16" i="15" l="1"/>
  <c r="Y16"/>
  <c r="W16"/>
  <c r="T16"/>
  <c r="P16"/>
  <c r="L16"/>
  <c r="K16"/>
  <c r="I16"/>
  <c r="AA16" i="5"/>
  <c r="P16"/>
  <c r="L16"/>
  <c r="I16"/>
  <c r="K16" l="1"/>
  <c r="T16"/>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c r="O49" l="1"/>
  <c r="U16" i="5"/>
  <c r="S16"/>
  <c r="U16" i="15" l="1"/>
  <c r="S16"/>
  <c r="W16" i="5"/>
  <c r="M16" i="15"/>
  <c r="Q16"/>
  <c r="J16"/>
  <c r="M16" i="5"/>
  <c r="Q16"/>
  <c r="O16"/>
  <c r="X16" l="1"/>
  <c r="X16" i="15"/>
  <c r="Z16"/>
  <c r="Y16" i="5"/>
  <c r="Z16"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20" i="34" l="1"/>
  <c r="L20"/>
  <c r="K20"/>
  <c r="J3"/>
  <c r="V16" i="25"/>
  <c r="AC13" i="11"/>
  <c r="N13" i="5"/>
  <c r="V13"/>
  <c r="T13" i="3"/>
  <c r="L13" i="2"/>
  <c r="L13" i="4"/>
  <c r="T13"/>
  <c r="AC13" i="6"/>
  <c r="AC13" i="16"/>
  <c r="AC13" i="14"/>
  <c r="AC13" i="18"/>
  <c r="Z41" i="1"/>
  <c r="K41"/>
  <c r="J41"/>
  <c r="I41"/>
  <c r="H41"/>
  <c r="M20"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6" i="32"/>
  <c r="S16" i="31"/>
  <c r="K16"/>
  <c r="S17" i="26"/>
  <c r="W16" i="33"/>
  <c r="U16"/>
  <c r="R16"/>
  <c r="Q16"/>
  <c r="N16"/>
  <c r="M16"/>
  <c r="J16"/>
  <c r="I16"/>
  <c r="H16"/>
  <c r="W16" i="32"/>
  <c r="U16"/>
  <c r="R16"/>
  <c r="Q16"/>
  <c r="N16"/>
  <c r="M16"/>
  <c r="J16"/>
  <c r="I16"/>
  <c r="H16"/>
  <c r="W16" i="31"/>
  <c r="U16"/>
  <c r="R16"/>
  <c r="Q16"/>
  <c r="N16"/>
  <c r="M16"/>
  <c r="J16"/>
  <c r="I16"/>
  <c r="H16"/>
  <c r="W17" i="28"/>
  <c r="U17"/>
  <c r="R17"/>
  <c r="Q17"/>
  <c r="O17"/>
  <c r="N17"/>
  <c r="M17"/>
  <c r="J17"/>
  <c r="I17"/>
  <c r="H17"/>
  <c r="W17" i="26"/>
  <c r="U17"/>
  <c r="R17"/>
  <c r="Q17"/>
  <c r="N17"/>
  <c r="M17"/>
  <c r="J17"/>
  <c r="I17"/>
  <c r="H17"/>
  <c r="W16" i="23"/>
  <c r="U16"/>
  <c r="R16"/>
  <c r="Q16"/>
  <c r="N16"/>
  <c r="M16"/>
  <c r="J16"/>
  <c r="I16"/>
  <c r="H16"/>
  <c r="W16" i="22"/>
  <c r="U16"/>
  <c r="R16"/>
  <c r="Q16"/>
  <c r="N16"/>
  <c r="M16"/>
  <c r="J16"/>
  <c r="I16"/>
  <c r="H16"/>
  <c r="U16" i="21"/>
  <c r="R16"/>
  <c r="Q16"/>
  <c r="N16"/>
  <c r="M16"/>
  <c r="J16"/>
  <c r="I16"/>
  <c r="H16"/>
  <c r="W17" i="20"/>
  <c r="U17"/>
  <c r="R17"/>
  <c r="Q17"/>
  <c r="N17"/>
  <c r="M17"/>
  <c r="J17"/>
  <c r="I17"/>
  <c r="H17"/>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7" i="20"/>
  <c r="K17"/>
  <c r="S16" i="19"/>
  <c r="S16" i="18"/>
  <c r="K16"/>
  <c r="S16" i="17"/>
  <c r="K16" i="16"/>
  <c r="S16" i="10"/>
  <c r="O16"/>
  <c r="S16" i="6"/>
  <c r="K16"/>
  <c r="S16" i="4"/>
  <c r="O16"/>
  <c r="V16" i="22" l="1"/>
  <c r="V16" i="31"/>
  <c r="V16" i="23"/>
  <c r="V16" i="33"/>
  <c r="V17" i="20"/>
  <c r="V16" i="18"/>
  <c r="N13" i="15"/>
  <c r="V13"/>
  <c r="X16" i="6"/>
  <c r="V16"/>
  <c r="J49" i="1"/>
  <c r="K49"/>
  <c r="L48"/>
  <c r="W48" s="1"/>
  <c r="H17" i="44"/>
  <c r="N49" i="1"/>
  <c r="P44"/>
  <c r="H16" i="44"/>
  <c r="I56" i="1"/>
  <c r="G17" i="44"/>
  <c r="H56" i="1"/>
  <c r="G15" i="44" s="1"/>
  <c r="V41" i="1"/>
  <c r="W41" s="1"/>
  <c r="K16" i="3"/>
  <c r="S16"/>
  <c r="O16"/>
  <c r="O17" i="26"/>
  <c r="O16" i="32"/>
  <c r="O16" i="38"/>
  <c r="K16" i="17"/>
  <c r="V16" s="1"/>
  <c r="K16" i="32"/>
  <c r="V16" s="1"/>
  <c r="K16" i="23"/>
  <c r="K16" i="10"/>
  <c r="X16" s="1"/>
  <c r="K16" i="19"/>
  <c r="V16" s="1"/>
  <c r="K16" i="21"/>
  <c r="V16" s="1"/>
  <c r="K17" i="26"/>
  <c r="V17" s="1"/>
  <c r="K16" i="38"/>
  <c r="V16" s="1"/>
  <c r="L16" i="36"/>
  <c r="W16" s="1"/>
  <c r="P16"/>
  <c r="O16" i="21"/>
  <c r="O16" i="22"/>
  <c r="O16" i="23"/>
  <c r="O17" i="20"/>
  <c r="O16" i="19"/>
  <c r="O16" i="18"/>
  <c r="O16" i="17"/>
  <c r="O16" i="16"/>
  <c r="O16" i="6"/>
  <c r="K16" i="4"/>
  <c r="O16" i="33"/>
  <c r="O16" i="31"/>
  <c r="AF13" i="15" l="1"/>
  <c r="V16" i="10"/>
  <c r="V16" i="3"/>
  <c r="X16" i="4"/>
  <c r="V16"/>
  <c r="X16" i="3"/>
  <c r="L49" i="1"/>
  <c r="W49" s="1"/>
  <c r="P49"/>
  <c r="H15" i="44"/>
  <c r="I16"/>
  <c r="J56" i="1"/>
  <c r="I15" i="44" s="1"/>
  <c r="I17"/>
  <c r="Y22" i="2"/>
  <c r="Z14" i="1" s="1"/>
  <c r="W22" i="2"/>
  <c r="U22"/>
  <c r="R22"/>
  <c r="S14" i="1" s="1"/>
  <c r="Q22" i="2"/>
  <c r="R14" i="1" s="1"/>
  <c r="J22" i="2"/>
  <c r="K14" i="1" s="1"/>
  <c r="I22" i="2"/>
  <c r="J14" i="1" s="1"/>
  <c r="S22" i="2"/>
  <c r="T14" i="1" s="1"/>
  <c r="K22" i="2"/>
  <c r="L14" i="1" l="1"/>
  <c r="X14"/>
  <c r="X22" i="2"/>
  <c r="V14" i="1"/>
  <c r="V22" i="2"/>
  <c r="J16" i="44"/>
  <c r="K56" i="1"/>
  <c r="J15" i="44" s="1"/>
  <c r="L54" i="1"/>
  <c r="W54" s="1"/>
  <c r="V16" i="44" s="1"/>
  <c r="J17"/>
  <c r="L55" i="1"/>
  <c r="S17" i="28"/>
  <c r="K17"/>
  <c r="V17" s="1"/>
  <c r="Y14" i="1" l="1"/>
  <c r="W14"/>
  <c r="K17" i="44"/>
  <c r="W55" i="1"/>
  <c r="V17" i="44" s="1"/>
  <c r="K16"/>
  <c r="L56" i="1"/>
  <c r="O22"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2" i="2"/>
  <c r="O14" i="1" s="1"/>
  <c r="M22" i="2"/>
  <c r="N14" i="1" s="1"/>
  <c r="H22"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L57"/>
  <c r="W13" i="44"/>
  <c r="K13"/>
  <c r="L58" i="1"/>
  <c r="K18" i="44" s="1"/>
  <c r="X58" i="1"/>
  <c r="J57"/>
  <c r="I13" i="44"/>
  <c r="N16" i="34" l="1"/>
  <c r="N18"/>
  <c r="V17"/>
  <c r="V15"/>
  <c r="N15"/>
  <c r="N17"/>
  <c r="V18"/>
  <c r="V16"/>
  <c r="T15" i="28"/>
  <c r="L15"/>
  <c r="L15" i="26"/>
  <c r="T15"/>
  <c r="L15" i="20"/>
  <c r="T15"/>
  <c r="T20" i="2"/>
  <c r="L20"/>
  <c r="T19"/>
  <c r="L19"/>
  <c r="L18"/>
  <c r="T18"/>
  <c r="T17"/>
  <c r="L17"/>
  <c r="L16"/>
  <c r="T16"/>
  <c r="T15"/>
  <c r="L15"/>
  <c r="M57" i="1"/>
  <c r="U57"/>
  <c r="L22" i="2"/>
  <c r="T22"/>
  <c r="N16" i="15"/>
  <c r="V16"/>
  <c r="U24" i="1"/>
  <c r="M24"/>
  <c r="L16" i="14"/>
  <c r="T16"/>
  <c r="M23" i="1"/>
  <c r="U23"/>
  <c r="L16" i="11"/>
  <c r="T16"/>
  <c r="M22" i="1"/>
  <c r="U22"/>
  <c r="L16" i="10"/>
  <c r="T16"/>
  <c r="M21" i="1"/>
  <c r="U21"/>
  <c r="L16" i="6"/>
  <c r="T16"/>
  <c r="U20" i="1"/>
  <c r="M20"/>
  <c r="M25"/>
  <c r="U25"/>
  <c r="V16" i="5"/>
  <c r="N16"/>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7" i="26"/>
  <c r="T16" i="23"/>
  <c r="T16" i="22"/>
  <c r="L17" i="26"/>
  <c r="L17" i="20"/>
  <c r="L16" i="25"/>
  <c r="T16" i="19"/>
  <c r="T16" i="25"/>
  <c r="T16" i="18"/>
  <c r="L16" i="21"/>
  <c r="L16" i="23"/>
  <c r="T17" i="20"/>
  <c r="T16" i="17"/>
  <c r="L16"/>
  <c r="L16" i="18"/>
  <c r="T17" i="28"/>
  <c r="L16" i="32"/>
  <c r="T16"/>
  <c r="L16" i="33"/>
  <c r="L16" i="31"/>
  <c r="T16" i="38"/>
  <c r="L17"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20"/>
  <c r="O20"/>
  <c r="N20"/>
  <c r="P20"/>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R17" i="34" l="1"/>
  <c r="AC17" s="1"/>
  <c r="R15"/>
  <c r="AC15" s="1"/>
  <c r="R16"/>
  <c r="AC16" s="1"/>
  <c r="R18"/>
  <c r="AC18" s="1"/>
  <c r="P15" i="20"/>
  <c r="AC15" s="1"/>
  <c r="P15" i="26"/>
  <c r="AC15" s="1"/>
  <c r="P15" i="28"/>
  <c r="AC15" s="1"/>
  <c r="P19" i="2"/>
  <c r="AC19" s="1"/>
  <c r="P20"/>
  <c r="AC20" s="1"/>
  <c r="P17"/>
  <c r="AC17" s="1"/>
  <c r="P18"/>
  <c r="AC18" s="1"/>
  <c r="P15"/>
  <c r="AC15" s="1"/>
  <c r="P16"/>
  <c r="AC16" s="1"/>
  <c r="Q46" i="1"/>
  <c r="Q47"/>
  <c r="Q41"/>
  <c r="Q40"/>
  <c r="Q32"/>
  <c r="Q37"/>
  <c r="P16" i="31"/>
  <c r="P16" i="21"/>
  <c r="P16" i="18"/>
  <c r="P16" i="32"/>
  <c r="P16" i="25"/>
  <c r="P17" i="28"/>
  <c r="P16" i="33"/>
  <c r="P16" i="23"/>
  <c r="P16" i="22"/>
  <c r="P17" i="20"/>
  <c r="P16" i="17"/>
  <c r="P16" i="19"/>
  <c r="Q38" i="1"/>
  <c r="Q55"/>
  <c r="P17" i="44" s="1"/>
  <c r="P16" i="38"/>
  <c r="P17" i="26"/>
  <c r="Q16" i="36"/>
  <c r="P16" i="16"/>
  <c r="Q36" i="1"/>
  <c r="Q44"/>
  <c r="Q48"/>
  <c r="Q49"/>
  <c r="Q43"/>
  <c r="Q45"/>
  <c r="Q35"/>
  <c r="Q34"/>
  <c r="Q56"/>
  <c r="P15" i="44" s="1"/>
  <c r="Q54" i="1"/>
  <c r="P16" i="44" s="1"/>
  <c r="Q57" i="1"/>
  <c r="P22" i="2"/>
  <c r="R16" i="15"/>
  <c r="Q24" i="1" s="1"/>
  <c r="P16" i="14"/>
  <c r="Q23" i="1" s="1"/>
  <c r="P16" i="11"/>
  <c r="Q22" i="1" s="1"/>
  <c r="P16" i="10"/>
  <c r="Q21" i="1" s="1"/>
  <c r="P16" i="6"/>
  <c r="Q20" i="1" s="1"/>
  <c r="Q25"/>
  <c r="R16" i="5"/>
  <c r="P16" i="3"/>
  <c r="Q15" i="1" s="1"/>
  <c r="P16" i="4"/>
  <c r="Q16" i="1" s="1"/>
  <c r="Q18"/>
  <c r="Q26"/>
  <c r="P13" i="44" s="1"/>
  <c r="Q31" i="1"/>
  <c r="Q30"/>
  <c r="Q50"/>
  <c r="P14" i="44" s="1"/>
  <c r="Q33" i="1"/>
  <c r="Q39"/>
  <c r="O18" i="44"/>
  <c r="Q58" i="1"/>
  <c r="P18" i="44" s="1"/>
  <c r="AG13" i="15" l="1"/>
  <c r="H24" i="1" s="1"/>
  <c r="Q17"/>
  <c r="AD13" i="5"/>
  <c r="AG13"/>
  <c r="H17" i="1" s="1"/>
  <c r="AD13" i="19"/>
  <c r="U20" i="34"/>
  <c r="T3"/>
  <c r="S20"/>
  <c r="U3"/>
  <c r="T20"/>
  <c r="S3"/>
  <c r="W16" i="24"/>
  <c r="X16" s="1"/>
  <c r="R3"/>
  <c r="T3"/>
  <c r="Y3"/>
  <c r="V16"/>
  <c r="S16"/>
  <c r="W3"/>
  <c r="R16"/>
  <c r="S3"/>
  <c r="U3"/>
  <c r="T16"/>
  <c r="U16"/>
  <c r="X3"/>
  <c r="Y16"/>
  <c r="V3"/>
  <c r="X3" i="34"/>
  <c r="Y20"/>
  <c r="W3"/>
  <c r="Y3"/>
  <c r="W20"/>
  <c r="X20" s="1"/>
  <c r="V3"/>
  <c r="R3"/>
  <c r="V20"/>
  <c r="R20"/>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<sst xmlns="http://schemas.openxmlformats.org/spreadsheetml/2006/main" count="2870" uniqueCount="664">
  <si>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</si>
  <si>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</si>
  <si>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</si>
  <si>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</si>
  <si>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</si>
  <si>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</si>
  <si>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</si>
  <si>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</si>
  <si>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</si>
  <si>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</si>
  <si>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</si>
  <si>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</si>
  <si>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</si>
  <si>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</si>
  <si>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</si>
  <si>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</si>
  <si>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</si>
  <si>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</si>
  <si>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</si>
  <si>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</si>
  <si>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</si>
  <si>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</si>
  <si>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</si>
  <si>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</si>
  <si>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</si>
  <si>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</si>
  <si>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</si>
  <si>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</si>
  <si>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</si>
  <si>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</si>
  <si>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</si>
  <si>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</si>
  <si>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</si>
  <si>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</si>
  <si>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</si>
  <si>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</si>
  <si>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</si>
  <si>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</si>
  <si>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</si>
  <si>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</si>
  <si>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</si>
  <si>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</si>
  <si>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</si>
  <si>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</si>
  <si>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</si>
  <si>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</si>
  <si>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</si>
  <si>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</si>
  <si>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</si>
  <si>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</si>
  <si>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</si>
  <si>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</si>
  <si>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</si>
  <si>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</si>
  <si>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</si>
  <si>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</si>
  <si>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</si>
  <si>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</si>
  <si>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</si>
  <si>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</si>
  <si>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</si>
  <si>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</si>
  <si>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</si>
  <si>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</si>
  <si>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</si>
  <si>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</si>
  <si>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</si>
  <si>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</si>
  <si>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</si>
  <si>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</si>
  <si>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</si>
  <si>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</si>
  <si>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</si>
  <si>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</si>
  <si>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</si>
  <si>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</si>
  <si>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</si>
  <si>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</si>
  <si>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</si>
  <si>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</si>
  <si>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</si>
  <si>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</si>
  <si>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</si>
  <si>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</si>
  <si>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</si>
  <si>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</si>
  <si>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</si>
  <si>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</si>
  <si>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</si>
  <si>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</si>
  <si>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</si>
  <si>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</si>
  <si>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</si>
  <si>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</si>
  <si>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</si>
  <si>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</si>
  <si>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</si>
  <si>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</si>
  <si>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</si>
  <si>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</si>
  <si>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</si>
  <si>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</si>
  <si>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</si>
  <si>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</si>
  <si>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</si>
  <si>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</si>
  <si>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</si>
  <si>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</si>
  <si>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</si>
  <si>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</si>
  <si>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</si>
  <si>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</si>
  <si>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</si>
  <si>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</si>
  <si>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</si>
  <si>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</si>
  <si>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</si>
  <si>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</si>
  <si>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</si>
  <si>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</si>
  <si>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</si>
  <si>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</si>
  <si>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</si>
  <si>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</si>
  <si>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</si>
  <si>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</si>
  <si>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</si>
  <si>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</si>
  <si>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</si>
  <si>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</si>
  <si>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</si>
  <si>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</si>
  <si>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</si>
  <si>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</si>
  <si>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</si>
  <si>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</si>
  <si>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</si>
  <si>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</si>
  <si>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</si>
  <si>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</si>
  <si>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</si>
  <si>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</si>
  <si>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</si>
  <si>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</si>
  <si>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</si>
  <si>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</si>
  <si>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</si>
  <si>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</si>
  <si>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</si>
  <si>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</si>
  <si>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</si>
  <si>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</si>
  <si>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</si>
  <si>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</si>
  <si>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</si>
  <si>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</si>
  <si>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</si>
  <si>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</si>
  <si>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</si>
  <si>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</si>
  <si>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</si>
  <si>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</si>
  <si>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</si>
  <si>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</si>
  <si>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</si>
  <si>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</si>
  <si>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</si>
  <si>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</si>
  <si>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</si>
  <si>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</si>
  <si>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</si>
  <si>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</si>
  <si>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</si>
  <si>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</si>
  <si>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</si>
  <si>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</si>
  <si>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</si>
  <si>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</si>
  <si>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</si>
  <si>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</si>
  <si>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</si>
  <si>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</si>
  <si>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</si>
  <si>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</si>
  <si>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</si>
  <si>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</si>
  <si>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</si>
  <si>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</si>
  <si>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</si>
  <si>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</si>
  <si>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</si>
  <si>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</si>
  <si>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</si>
  <si>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</si>
  <si>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</si>
  <si>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</si>
  <si>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</si>
  <si>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</si>
  <si>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</si>
  <si>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</si>
  <si>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</si>
  <si>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</si>
  <si>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</si>
  <si>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</si>
  <si>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</si>
  <si>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</si>
  <si>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</si>
  <si>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</si>
  <si>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</si>
  <si>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</si>
  <si>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</si>
  <si>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</si>
  <si>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</si>
  <si>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</si>
  <si>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</si>
  <si>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</si>
  <si>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</si>
  <si>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</si>
  <si>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</si>
  <si>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</si>
  <si>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</si>
  <si>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</si>
  <si>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</si>
  <si>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</si>
  <si>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</si>
  <si>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</si>
  <si>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</si>
  <si>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</si>
  <si>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</si>
  <si>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</si>
  <si>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</si>
  <si>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</si>
  <si>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</si>
  <si>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</si>
  <si>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</si>
  <si>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</si>
  <si>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</si>
  <si>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</si>
  <si>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</si>
  <si>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</si>
  <si>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</si>
  <si>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</si>
  <si>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</si>
  <si>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</si>
  <si>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</si>
  <si>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</si>
  <si>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</si>
  <si>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</si>
  <si>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</si>
  <si>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</si>
  <si>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</si>
  <si>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</si>
  <si>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</si>
  <si>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</si>
  <si>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</si>
  <si>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</si>
  <si>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</si>
  <si>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</si>
  <si>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</si>
  <si>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</si>
  <si>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</si>
  <si>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</si>
  <si>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</si>
  <si>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</si>
  <si>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</si>
  <si>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</si>
  <si>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</si>
  <si>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</si>
  <si>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</si>
  <si>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</si>
  <si>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</si>
  <si>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</si>
  <si>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</si>
  <si>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</si>
  <si>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</si>
  <si>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</si>
  <si>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</si>
  <si>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</si>
  <si>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</si>
  <si>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</si>
  <si>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</si>
  <si>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</si>
  <si>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</si>
  <si>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</si>
  <si>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</si>
  <si>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</si>
  <si>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</si>
  <si>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</si>
  <si>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</si>
  <si>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</si>
  <si>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</si>
  <si>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</si>
  <si>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</si>
  <si>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</si>
  <si>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</si>
  <si>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</si>
  <si>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</si>
  <si>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</si>
  <si>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</si>
  <si>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</si>
  <si>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</si>
  <si>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</si>
  <si>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</si>
  <si>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</si>
  <si>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</si>
  <si>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</si>
  <si>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</si>
  <si>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</si>
  <si>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</si>
  <si>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</si>
  <si>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</si>
  <si>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</si>
  <si>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</si>
  <si>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</si>
  <si>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</si>
  <si>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</si>
  <si>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</si>
  <si>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</si>
  <si>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</si>
  <si>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</si>
  <si>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</si>
  <si>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</si>
  <si>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</si>
  <si>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</si>
  <si>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</si>
  <si>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</si>
  <si>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</si>
  <si>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</si>
  <si>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</si>
  <si>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</si>
  <si>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</si>
  <si>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</si>
  <si>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</si>
  <si>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</si>
  <si>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</si>
  <si>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</si>
  <si>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</si>
  <si>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</si>
  <si>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</si>
  <si>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</si>
  <si>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</si>
  <si>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</si>
  <si>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</si>
  <si>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</si>
  <si>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</si>
  <si>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</si>
  <si>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</si>
  <si>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</si>
  <si>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</si>
  <si>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</si>
  <si>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</si>
  <si>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</si>
  <si>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</si>
  <si>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</si>
  <si>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</si>
  <si>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</si>
  <si>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</si>
  <si>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</si>
  <si>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</si>
  <si>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</si>
  <si>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</si>
  <si>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</si>
  <si>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</si>
  <si>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</si>
  <si>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</si>
  <si>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</si>
  <si>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</si>
  <si>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</si>
  <si>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</si>
  <si>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</si>
  <si>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</si>
  <si>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</si>
  <si>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</si>
  <si>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</si>
  <si>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</si>
  <si>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</si>
  <si>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</si>
  <si>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</si>
  <si>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</si>
  <si>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</si>
  <si>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</si>
  <si>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</si>
  <si>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</si>
  <si>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</si>
  <si>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</si>
  <si>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</si>
  <si>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</si>
  <si>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</si>
  <si>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</si>
  <si>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</si>
  <si>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</si>
  <si>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</si>
  <si>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</si>
  <si>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</si>
  <si>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</si>
  <si>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</si>
  <si>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</si>
  <si>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</si>
  <si>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</si>
  <si>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</si>
  <si>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</si>
  <si>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</si>
  <si>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</si>
  <si>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</si>
  <si>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</si>
  <si>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</si>
  <si>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</si>
  <si>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</si>
  <si>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</si>
  <si>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</si>
  <si>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</si>
  <si>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</si>
  <si>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</si>
  <si>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</si>
  <si>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</si>
  <si>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</si>
  <si>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</si>
  <si>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</si>
  <si>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</si>
  <si>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</si>
  <si>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</si>
  <si>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</si>
  <si>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</si>
  <si>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</si>
  <si>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</si>
  <si>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</si>
  <si>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</si>
  <si>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</si>
  <si>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</si>
  <si>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</si>
  <si>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</si>
  <si>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</si>
  <si>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</si>
  <si>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</si>
  <si>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</si>
  <si>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</si>
  <si>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</si>
  <si>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</si>
  <si>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</si>
  <si>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</si>
  <si>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</si>
  <si>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</si>
  <si>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</si>
  <si>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</si>
  <si>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</si>
  <si>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</si>
  <si>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</si>
  <si>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</si>
  <si>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</si>
  <si>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</si>
  <si>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</si>
  <si>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</si>
  <si>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</si>
  <si>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</si>
  <si>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</si>
  <si>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</si>
  <si>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</si>
  <si>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</si>
  <si>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</si>
  <si>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</si>
  <si>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</si>
  <si>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</si>
  <si>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</si>
  <si>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</si>
  <si>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</si>
  <si>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</si>
  <si>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</si>
  <si>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</si>
  <si>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</si>
  <si>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</si>
  <si>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</si>
  <si>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</si>
  <si>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</si>
  <si>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</si>
  <si>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</si>
  <si>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</si>
  <si>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</si>
  <si>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</si>
  <si>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</si>
  <si>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</si>
  <si>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</si>
  <si>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</si>
  <si>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</si>
  <si>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</si>
  <si>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</si>
  <si>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</si>
  <si>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</si>
  <si>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</si>
  <si>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</si>
  <si>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</si>
  <si>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</si>
  <si>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</si>
  <si>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</si>
  <si>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</si>
  <si>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</si>
  <si>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</si>
  <si>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</si>
  <si>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</si>
  <si>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</si>
  <si>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</si>
  <si>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</si>
  <si>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</si>
  <si>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</si>
  <si>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</si>
  <si>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</si>
  <si>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</si>
  <si>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</si>
  <si>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</si>
  <si>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</si>
  <si>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</si>
  <si>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</si>
  <si>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</si>
  <si>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</si>
  <si>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</si>
  <si>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</si>
  <si>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</si>
  <si>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</si>
  <si>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</si>
  <si>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</si>
  <si>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</si>
  <si>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</si>
  <si>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</si>
  <si>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</si>
  <si>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</si>
  <si>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</si>
  <si>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</si>
  <si>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</si>
  <si>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</si>
  <si>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</si>
  <si>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</si>
  <si>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</si>
  <si>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</si>
  <si>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</si>
  <si>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</si>
  <si>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</si>
  <si>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</si>
  <si>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</si>
  <si>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</si>
  <si>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</si>
  <si>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</si>
  <si>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</si>
  <si>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</si>
  <si>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</si>
  <si>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</si>
  <si>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</si>
  <si>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</si>
  <si>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</si>
  <si>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</si>
  <si>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</si>
  <si>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</si>
  <si>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</si>
  <si>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</si>
  <si>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</si>
  <si>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</si>
  <si>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</si>
  <si>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</si>
  <si>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</si>
  <si>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</si>
  <si>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</si>
  <si>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</si>
  <si>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</si>
  <si>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</si>
  <si>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</si>
  <si>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</si>
  <si>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</si>
  <si>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</si>
  <si>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</si>
  <si>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</si>
  <si>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</si>
  <si>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</si>
  <si>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</si>
  <si>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</si>
  <si>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</si>
  <si>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</si>
  <si>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</si>
  <si>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</si>
  <si>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</si>
  <si>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</si>
  <si>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</si>
  <si>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</si>
  <si>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</si>
  <si>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</si>
  <si>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</si>
  <si>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</si>
  <si>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</si>
  <si>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</si>
  <si>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</si>
  <si>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</si>
  <si>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</si>
  <si>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</si>
  <si>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</si>
  <si>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</si>
  <si>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</si>
  <si>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</si>
  <si>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</si>
  <si>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</si>
  <si>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</si>
  <si>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</si>
  <si>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</si>
  <si>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</si>
  <si>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</si>
  <si>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</si>
  <si>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</si>
  <si>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</si>
  <si>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</si>
  <si>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</si>
  <si>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</si>
  <si>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</si>
  <si>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</si>
  <si>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</si>
  <si>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</si>
  <si>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</si>
  <si>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</si>
  <si>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</si>
  <si>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</si>
  <si>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</si>
  <si>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</si>
  <si>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</si>
  <si>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</si>
  <si>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</si>
  <si>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</si>
  <si>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</si>
  <si>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</si>
  <si>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</si>
  <si>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</si>
  <si>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</si>
  <si>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</si>
  <si>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</si>
  <si>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</si>
  <si>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</si>
  <si>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</si>
  <si>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</si>
  <si>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</si>
  <si>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</si>
  <si>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</si>
  <si>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</si>
  <si>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</si>
  <si>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</si>
  <si>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</si>
  <si>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</si>
  <si>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</si>
  <si>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INEO24F01011</t>
  </si>
  <si>
    <t>531201</t>
  </si>
  <si>
    <t>SHILCHAR TECHNOLOGIES LIMITED</t>
  </si>
  <si>
    <t>30-06-2018</t>
  </si>
  <si>
    <t>ALAY JITENDRA SHAH</t>
  </si>
  <si>
    <t>SHILPA ALAY SHAH</t>
  </si>
  <si>
    <t>AASHAY ALAY SHAH</t>
  </si>
  <si>
    <t>AATMAN ALAY SHAH</t>
  </si>
  <si>
    <t>JITENDRA CHIMANLAL SHAH</t>
  </si>
  <si>
    <t>AAGHA1136F</t>
  </si>
  <si>
    <t>AGGPS1985A</t>
  </si>
  <si>
    <t>AGTPS7583D</t>
  </si>
  <si>
    <t>BJSPS5688C</t>
  </si>
  <si>
    <t>BJSPS5687P</t>
  </si>
  <si>
    <t>AGQPS0252E</t>
  </si>
  <si>
    <t>HAYYAN ALI MALALLAH AL LAWATI</t>
  </si>
  <si>
    <t>APLPL5485Q</t>
  </si>
  <si>
    <t>ZZZZZ9999Z</t>
  </si>
  <si>
    <t>072069078067069032084072069082069032073083032077079082069032084072065078032079078069032083072065082069072079076068069082083046032084072069082069070079082069032087069032065082069032078079084032080082079086073068073078071032080065078</t>
  </si>
  <si>
    <t>BC-41</t>
  </si>
  <si>
    <t>NRI-52</t>
  </si>
  <si>
    <t>HUF-39</t>
  </si>
  <si>
    <t>OCB-2</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</si>
</sst>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164" fontId="0" fillId="13" borderId="4" xfId="0" applyNumberFormat="1" applyFill="1" applyBorder="1" applyAlignment="1" applyProtection="1">
      <alignment horizontal="right"/>
    </xf>
    <xf numFmtId="164" fontId="0" fillId="11" borderId="4" xfId="0" applyNumberFormat="1" applyFill="1" applyBorder="1" applyAlignment="1" applyProtection="1">
      <alignment horizontal="right"/>
      <protection hidden="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25" t="s">
        <v>454</v>
      </c>
      <c r="F6" s="426"/>
      <c r="G6" s="426"/>
      <c r="H6" s="426"/>
      <c r="I6" s="427"/>
    </row>
    <row r="7" spans="4:10">
      <c r="E7" s="268" t="s">
        <v>455</v>
      </c>
      <c r="F7" s="428" t="s">
        <v>456</v>
      </c>
      <c r="G7" s="429"/>
      <c r="H7" s="429"/>
      <c r="I7" s="430"/>
    </row>
    <row r="8" spans="4:10">
      <c r="E8" s="268" t="s">
        <v>457</v>
      </c>
      <c r="F8" s="428" t="s">
        <v>458</v>
      </c>
      <c r="G8" s="431"/>
      <c r="H8" s="431"/>
      <c r="I8" s="432"/>
    </row>
    <row r="9" spans="4:10">
      <c r="E9" s="268" t="s">
        <v>459</v>
      </c>
      <c r="F9" s="428" t="s">
        <v>460</v>
      </c>
      <c r="G9" s="431"/>
      <c r="H9" s="431"/>
      <c r="I9" s="432"/>
    </row>
    <row r="10" spans="4:10">
      <c r="E10" s="268" t="s">
        <v>461</v>
      </c>
      <c r="F10" s="428" t="s">
        <v>491</v>
      </c>
      <c r="G10" s="431"/>
      <c r="H10" s="431"/>
      <c r="I10" s="432"/>
    </row>
    <row r="11" spans="4:10">
      <c r="I11" s="267"/>
    </row>
    <row r="12" spans="4:10">
      <c r="I12" s="267"/>
    </row>
    <row r="13" spans="4:10">
      <c r="D13" s="433" t="s">
        <v>462</v>
      </c>
      <c r="E13" s="434"/>
      <c r="F13" s="434"/>
      <c r="G13" s="434"/>
      <c r="H13" s="434"/>
      <c r="I13" s="434"/>
      <c r="J13" s="435"/>
    </row>
    <row r="14" spans="4:10" ht="27.75" customHeight="1">
      <c r="D14" s="436" t="s">
        <v>463</v>
      </c>
      <c r="E14" s="436"/>
      <c r="F14" s="436"/>
      <c r="G14" s="436"/>
      <c r="H14" s="436"/>
      <c r="I14" s="436"/>
      <c r="J14" s="436"/>
    </row>
    <row r="15" spans="4:10" ht="45" customHeight="1">
      <c r="D15" s="437" t="s">
        <v>464</v>
      </c>
      <c r="E15" s="437"/>
      <c r="F15" s="437"/>
      <c r="G15" s="437"/>
      <c r="H15" s="437"/>
      <c r="I15" s="437"/>
      <c r="J15" s="437"/>
    </row>
    <row r="16" spans="4:10">
      <c r="D16" s="269"/>
      <c r="E16" s="269"/>
      <c r="F16" s="269"/>
      <c r="G16" s="269"/>
      <c r="H16" s="269"/>
      <c r="I16" s="270"/>
      <c r="J16" s="269"/>
    </row>
    <row r="17" spans="4:10">
      <c r="I17" s="267"/>
    </row>
    <row r="18" spans="4:10" ht="15.75">
      <c r="D18" s="396" t="s">
        <v>465</v>
      </c>
      <c r="E18" s="397"/>
      <c r="F18" s="397"/>
      <c r="G18" s="397"/>
      <c r="H18" s="397"/>
      <c r="I18" s="397"/>
      <c r="J18" s="398"/>
    </row>
    <row r="19" spans="4:10" ht="18" customHeight="1">
      <c r="D19" s="405" t="s">
        <v>466</v>
      </c>
      <c r="E19" s="438"/>
      <c r="F19" s="438"/>
      <c r="G19" s="438"/>
      <c r="H19" s="438"/>
      <c r="I19" s="438"/>
      <c r="J19" s="439"/>
    </row>
    <row r="20" spans="4:10" ht="16.5" customHeight="1">
      <c r="D20" s="440" t="s">
        <v>467</v>
      </c>
      <c r="E20" s="441"/>
      <c r="F20" s="441"/>
      <c r="G20" s="441"/>
      <c r="H20" s="441"/>
      <c r="I20" s="441"/>
      <c r="J20" s="442"/>
    </row>
    <row r="21" spans="4:10" ht="16.5" customHeight="1">
      <c r="D21" s="419" t="s">
        <v>468</v>
      </c>
      <c r="E21" s="420"/>
      <c r="F21" s="420"/>
      <c r="G21" s="420"/>
      <c r="H21" s="420"/>
      <c r="I21" s="420"/>
      <c r="J21" s="421"/>
    </row>
    <row r="22" spans="4:10" ht="18.75" customHeight="1">
      <c r="D22" s="419" t="s">
        <v>469</v>
      </c>
      <c r="E22" s="420"/>
      <c r="F22" s="420"/>
      <c r="G22" s="420"/>
      <c r="H22" s="420"/>
      <c r="I22" s="420"/>
      <c r="J22" s="421"/>
    </row>
    <row r="23" spans="4:10" ht="28.5" customHeight="1">
      <c r="D23" s="422" t="s">
        <v>470</v>
      </c>
      <c r="E23" s="423"/>
      <c r="F23" s="423"/>
      <c r="G23" s="423"/>
      <c r="H23" s="423"/>
      <c r="I23" s="423"/>
      <c r="J23" s="424"/>
    </row>
    <row r="24" spans="4:10">
      <c r="I24" s="267"/>
    </row>
    <row r="25" spans="4:10">
      <c r="I25" s="267"/>
    </row>
    <row r="26" spans="4:10" ht="15.75">
      <c r="D26" s="414" t="s">
        <v>471</v>
      </c>
      <c r="E26" s="415"/>
      <c r="F26" s="415"/>
      <c r="G26" s="415"/>
      <c r="H26" s="415"/>
      <c r="I26" s="415"/>
      <c r="J26" s="416"/>
    </row>
    <row r="27" spans="4:10">
      <c r="D27" s="271">
        <v>1</v>
      </c>
      <c r="E27" s="417" t="s">
        <v>472</v>
      </c>
      <c r="F27" s="418"/>
      <c r="G27" s="418"/>
      <c r="H27" s="418"/>
      <c r="I27" s="418"/>
      <c r="J27" s="274" t="s">
        <v>473</v>
      </c>
    </row>
    <row r="28" spans="4:10">
      <c r="D28" s="271">
        <v>2</v>
      </c>
      <c r="E28" s="417" t="s">
        <v>492</v>
      </c>
      <c r="F28" s="418"/>
      <c r="G28" s="418"/>
      <c r="H28" s="418"/>
      <c r="I28" s="418"/>
      <c r="J28" s="274" t="s">
        <v>492</v>
      </c>
    </row>
    <row r="29" spans="4:10">
      <c r="D29" s="271">
        <v>3</v>
      </c>
      <c r="E29" s="417" t="s">
        <v>493</v>
      </c>
      <c r="F29" s="418"/>
      <c r="G29" s="418"/>
      <c r="H29" s="418"/>
      <c r="I29" s="418"/>
      <c r="J29" s="274" t="s">
        <v>493</v>
      </c>
    </row>
    <row r="30" spans="4:10">
      <c r="D30" s="271">
        <v>4</v>
      </c>
      <c r="E30" s="417" t="s">
        <v>494</v>
      </c>
      <c r="F30" s="418"/>
      <c r="G30" s="418"/>
      <c r="H30" s="418"/>
      <c r="I30" s="418"/>
      <c r="J30" s="274" t="s">
        <v>494</v>
      </c>
    </row>
    <row r="31" spans="4:10">
      <c r="D31" s="272"/>
      <c r="E31" s="272"/>
      <c r="F31" s="272"/>
      <c r="G31" s="272"/>
      <c r="H31" s="272"/>
      <c r="I31" s="273"/>
      <c r="J31" s="272"/>
    </row>
    <row r="32" spans="4:10">
      <c r="I32" s="267"/>
    </row>
    <row r="33" spans="4:10" ht="18" customHeight="1">
      <c r="D33" s="396" t="s">
        <v>474</v>
      </c>
      <c r="E33" s="397"/>
      <c r="F33" s="397"/>
      <c r="G33" s="397"/>
      <c r="H33" s="397"/>
      <c r="I33" s="397"/>
      <c r="J33" s="398"/>
    </row>
    <row r="34" spans="4:10" ht="60" customHeight="1">
      <c r="D34" s="399" t="s">
        <v>495</v>
      </c>
      <c r="E34" s="400"/>
      <c r="F34" s="400"/>
      <c r="G34" s="400"/>
      <c r="H34" s="400"/>
      <c r="I34" s="400"/>
      <c r="J34" s="401"/>
    </row>
    <row r="35" spans="4:10" ht="49.5" customHeight="1">
      <c r="D35" s="402" t="s">
        <v>475</v>
      </c>
      <c r="E35" s="403"/>
      <c r="F35" s="403"/>
      <c r="G35" s="403"/>
      <c r="H35" s="403"/>
      <c r="I35" s="403"/>
      <c r="J35" s="404"/>
    </row>
    <row r="36" spans="4:10" ht="53.25" customHeight="1">
      <c r="D36" s="402" t="s">
        <v>476</v>
      </c>
      <c r="E36" s="403"/>
      <c r="F36" s="403"/>
      <c r="G36" s="403"/>
      <c r="H36" s="403"/>
      <c r="I36" s="403"/>
      <c r="J36" s="404"/>
    </row>
    <row r="37" spans="4:10" ht="30" customHeight="1">
      <c r="D37" s="405" t="s">
        <v>477</v>
      </c>
      <c r="E37" s="406"/>
      <c r="F37" s="406"/>
      <c r="G37" s="406"/>
      <c r="H37" s="406"/>
      <c r="I37" s="406"/>
      <c r="J37" s="407"/>
    </row>
    <row r="38" spans="4:10" ht="56.25" customHeight="1">
      <c r="D38" s="408" t="s">
        <v>478</v>
      </c>
      <c r="E38" s="409"/>
      <c r="F38" s="409"/>
      <c r="G38" s="409"/>
      <c r="H38" s="409"/>
      <c r="I38" s="409"/>
      <c r="J38" s="410"/>
    </row>
    <row r="39" spans="4:10" ht="84.75" customHeight="1">
      <c r="D39" s="408" t="s">
        <v>479</v>
      </c>
      <c r="E39" s="409"/>
      <c r="F39" s="409"/>
      <c r="G39" s="409"/>
      <c r="H39" s="409"/>
      <c r="I39" s="409"/>
      <c r="J39" s="410"/>
    </row>
    <row r="40" spans="4:10" ht="61.5" customHeight="1">
      <c r="D40" s="411" t="s">
        <v>480</v>
      </c>
      <c r="E40" s="412"/>
      <c r="F40" s="412"/>
      <c r="G40" s="412"/>
      <c r="H40" s="412"/>
      <c r="I40" s="412"/>
      <c r="J40" s="413"/>
    </row>
    <row r="41" spans="4:10">
      <c r="I41" s="267"/>
    </row>
    <row r="42" spans="4:10">
      <c r="I42" s="267"/>
    </row>
    <row r="43" spans="4:10" ht="15.75">
      <c r="D43" s="414" t="s">
        <v>481</v>
      </c>
      <c r="E43" s="415"/>
      <c r="F43" s="415"/>
      <c r="G43" s="415"/>
      <c r="H43" s="415"/>
      <c r="I43" s="415"/>
      <c r="J43" s="416"/>
    </row>
    <row r="44" spans="4:10" ht="20.100000000000001" customHeight="1">
      <c r="D44" s="393" t="s">
        <v>482</v>
      </c>
      <c r="E44" s="393"/>
      <c r="F44" s="393"/>
      <c r="G44" s="393"/>
      <c r="H44" s="393"/>
      <c r="I44" s="393"/>
      <c r="J44" s="393"/>
    </row>
    <row r="45" spans="4:10" ht="20.100000000000001" customHeight="1">
      <c r="D45" s="393" t="s">
        <v>483</v>
      </c>
      <c r="E45" s="393"/>
      <c r="F45" s="393"/>
      <c r="G45" s="393"/>
      <c r="H45" s="393"/>
      <c r="I45" s="393"/>
      <c r="J45" s="393"/>
    </row>
    <row r="46" spans="4:10" ht="20.100000000000001" customHeight="1">
      <c r="D46" s="393" t="s">
        <v>484</v>
      </c>
      <c r="E46" s="393"/>
      <c r="F46" s="393"/>
      <c r="G46" s="393"/>
      <c r="H46" s="393"/>
      <c r="I46" s="393"/>
      <c r="J46" s="393"/>
    </row>
    <row r="47" spans="4:10" ht="42" customHeight="1">
      <c r="D47" s="393" t="s">
        <v>485</v>
      </c>
      <c r="E47" s="393"/>
      <c r="F47" s="393"/>
      <c r="G47" s="393"/>
      <c r="H47" s="393"/>
      <c r="I47" s="393"/>
      <c r="J47" s="393"/>
    </row>
    <row r="48" spans="4:10" ht="38.25" customHeight="1">
      <c r="D48" s="393" t="s">
        <v>486</v>
      </c>
      <c r="E48" s="393"/>
      <c r="F48" s="393"/>
      <c r="G48" s="393"/>
      <c r="H48" s="393"/>
      <c r="I48" s="393"/>
      <c r="J48" s="393"/>
    </row>
    <row r="49" spans="4:10" ht="38.25" customHeight="1">
      <c r="D49" s="394" t="s">
        <v>487</v>
      </c>
      <c r="E49" s="393"/>
      <c r="F49" s="393"/>
      <c r="G49" s="393"/>
      <c r="H49" s="393"/>
      <c r="I49" s="393"/>
      <c r="J49" s="393"/>
    </row>
    <row r="50" spans="4:10" ht="38.25" customHeight="1">
      <c r="D50" s="394" t="s">
        <v>488</v>
      </c>
      <c r="E50" s="393"/>
      <c r="F50" s="393"/>
      <c r="G50" s="393"/>
      <c r="H50" s="393"/>
      <c r="I50" s="393"/>
      <c r="J50" s="393"/>
    </row>
    <row r="51" spans="4:10" ht="25.5" customHeight="1">
      <c r="D51" s="395" t="s">
        <v>489</v>
      </c>
      <c r="E51" s="392"/>
      <c r="F51" s="392"/>
      <c r="G51" s="392"/>
      <c r="H51" s="392"/>
      <c r="I51" s="392"/>
      <c r="J51" s="392"/>
    </row>
    <row r="52" spans="4:10" ht="27.75" customHeight="1">
      <c r="D52" s="392" t="s">
        <v>490</v>
      </c>
      <c r="E52" s="392"/>
      <c r="F52" s="392"/>
      <c r="G52" s="392"/>
      <c r="H52" s="392"/>
      <c r="I52" s="392"/>
      <c r="J52" s="392"/>
    </row>
    <row r="53" spans="4:10">
      <c r="I53" s="267"/>
    </row>
    <row r="54" spans="4:10">
      <c r="I54" s="267"/>
    </row>
    <row r="55" spans="4:10">
      <c r="I55" s="26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6"/>
  <sheetViews>
    <sheetView showGridLines="0" topLeftCell="A7"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s="7" t="s">
        <v>500</v>
      </c>
      <c r="AZ2" t="s">
        <v>521</v>
      </c>
      <c r="BA2" t="s">
        <v>522</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11" t="s">
        <v>137</v>
      </c>
      <c r="E9" s="470" t="s">
        <v>34</v>
      </c>
      <c r="F9" s="470"/>
      <c r="G9" s="511" t="s">
        <v>136</v>
      </c>
      <c r="H9" s="470" t="s">
        <v>1</v>
      </c>
      <c r="I9" s="446" t="s">
        <v>426</v>
      </c>
      <c r="J9" s="470" t="s">
        <v>3</v>
      </c>
      <c r="K9" s="470" t="s">
        <v>4</v>
      </c>
      <c r="L9" s="470" t="s">
        <v>5</v>
      </c>
      <c r="M9" s="470" t="s">
        <v>6</v>
      </c>
      <c r="N9" s="470" t="s">
        <v>7</v>
      </c>
      <c r="O9" s="470" t="s">
        <v>8</v>
      </c>
      <c r="P9" s="470"/>
      <c r="Q9" s="470"/>
      <c r="R9" s="470"/>
      <c r="S9" s="470" t="s">
        <v>9</v>
      </c>
      <c r="T9" s="511" t="s">
        <v>507</v>
      </c>
      <c r="U9" s="511" t="s">
        <v>134</v>
      </c>
      <c r="V9" s="470" t="s">
        <v>107</v>
      </c>
      <c r="W9" s="470" t="s">
        <v>12</v>
      </c>
      <c r="X9" s="470"/>
      <c r="Y9" s="470" t="s">
        <v>13</v>
      </c>
      <c r="Z9" s="470"/>
      <c r="AA9" s="470" t="s">
        <v>14</v>
      </c>
      <c r="AB9" s="446" t="s">
        <v>501</v>
      </c>
      <c r="AC9" s="511" t="s">
        <v>519</v>
      </c>
      <c r="AD9"/>
      <c r="AR9" s="7"/>
      <c r="AV9" t="s">
        <v>34</v>
      </c>
    </row>
    <row r="10" spans="4:53" ht="31.5" customHeight="1">
      <c r="D10" s="512"/>
      <c r="E10" s="470"/>
      <c r="F10" s="470"/>
      <c r="G10" s="512"/>
      <c r="H10" s="470"/>
      <c r="I10" s="470"/>
      <c r="J10" s="470"/>
      <c r="K10" s="470"/>
      <c r="L10" s="470"/>
      <c r="M10" s="470"/>
      <c r="N10" s="470"/>
      <c r="O10" s="470" t="s">
        <v>15</v>
      </c>
      <c r="P10" s="470"/>
      <c r="Q10" s="470"/>
      <c r="R10" s="470" t="s">
        <v>16</v>
      </c>
      <c r="S10" s="470"/>
      <c r="T10" s="512"/>
      <c r="U10" s="512"/>
      <c r="V10" s="470"/>
      <c r="W10" s="470"/>
      <c r="X10" s="470"/>
      <c r="Y10" s="470"/>
      <c r="Z10" s="470"/>
      <c r="AA10" s="470"/>
      <c r="AB10" s="470"/>
      <c r="AC10" s="512"/>
      <c r="AD10"/>
      <c r="AR10" s="7"/>
      <c r="AV10" t="s">
        <v>437</v>
      </c>
    </row>
    <row r="11" spans="4:53" ht="78.75" customHeight="1">
      <c r="D11" s="513"/>
      <c r="E11" s="470"/>
      <c r="F11" s="470"/>
      <c r="G11" s="513"/>
      <c r="H11" s="470"/>
      <c r="I11" s="470"/>
      <c r="J11" s="470"/>
      <c r="K11" s="470"/>
      <c r="L11" s="470"/>
      <c r="M11" s="470"/>
      <c r="N11" s="470"/>
      <c r="O11" s="40" t="s">
        <v>17</v>
      </c>
      <c r="P11" s="40" t="s">
        <v>18</v>
      </c>
      <c r="Q11" s="40" t="s">
        <v>19</v>
      </c>
      <c r="R11" s="470"/>
      <c r="S11" s="470"/>
      <c r="T11" s="513"/>
      <c r="U11" s="513"/>
      <c r="V11" s="470"/>
      <c r="W11" s="40" t="s">
        <v>20</v>
      </c>
      <c r="X11" s="40" t="s">
        <v>21</v>
      </c>
      <c r="Y11" s="40" t="s">
        <v>20</v>
      </c>
      <c r="Z11" s="40" t="s">
        <v>21</v>
      </c>
      <c r="AA11" s="470"/>
      <c r="AB11" s="470"/>
      <c r="AC11" s="513"/>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t="str">
        <f>IF(COUNT(H15:$AA$14999)=0,"",SUM(AC1:AC65533))</f>
        <v/>
      </c>
      <c r="AF13" s="377">
        <f>IF(SUM(I13:AA13)&gt;0,1,0)</f>
        <v>0</v>
      </c>
      <c r="AG13" s="377"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row r="8" spans="5:45" ht="15" customHeight="1"/>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13</v>
      </c>
      <c r="X9" s="470"/>
      <c r="Y9" s="470" t="s">
        <v>14</v>
      </c>
      <c r="Z9" s="446" t="s">
        <v>501</v>
      </c>
      <c r="AA9" s="511" t="s">
        <v>519</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row>
    <row r="11" spans="5:45"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0" t="s">
        <v>20</v>
      </c>
      <c r="X11" s="40" t="s">
        <v>21</v>
      </c>
      <c r="Y11" s="470"/>
      <c r="Z11" s="470"/>
      <c r="AA11" s="513"/>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13</v>
      </c>
      <c r="X9" s="470"/>
      <c r="Y9" s="470" t="s">
        <v>14</v>
      </c>
      <c r="Z9" s="446" t="s">
        <v>501</v>
      </c>
      <c r="AA9" s="511" t="s">
        <v>519</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row>
    <row r="11" spans="5:45"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0" t="s">
        <v>20</v>
      </c>
      <c r="X11" s="40" t="s">
        <v>21</v>
      </c>
      <c r="Y11" s="470"/>
      <c r="Z11" s="470"/>
      <c r="AA11" s="513"/>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13</v>
      </c>
      <c r="X9" s="470"/>
      <c r="Y9" s="470" t="s">
        <v>14</v>
      </c>
      <c r="Z9" s="446" t="s">
        <v>501</v>
      </c>
      <c r="AA9" s="511" t="s">
        <v>519</v>
      </c>
      <c r="AR9" t="s">
        <v>396</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c r="AR10" t="s">
        <v>397</v>
      </c>
    </row>
    <row r="11" spans="5:45"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0" t="s">
        <v>20</v>
      </c>
      <c r="X11" s="40" t="s">
        <v>21</v>
      </c>
      <c r="Y11" s="470"/>
      <c r="Z11" s="470"/>
      <c r="AA11" s="513"/>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13</v>
      </c>
      <c r="X9" s="470"/>
      <c r="Y9" s="470" t="s">
        <v>14</v>
      </c>
      <c r="Z9" s="446" t="s">
        <v>501</v>
      </c>
      <c r="AA9" s="511" t="s">
        <v>519</v>
      </c>
      <c r="AR9" t="s">
        <v>396</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c r="AR10" t="s">
        <v>397</v>
      </c>
    </row>
    <row r="11" spans="5:45"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0" t="s">
        <v>20</v>
      </c>
      <c r="X11" s="40" t="s">
        <v>21</v>
      </c>
      <c r="Y11" s="470"/>
      <c r="Z11" s="470"/>
      <c r="AA11" s="513"/>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t="s">
        <v>521</v>
      </c>
      <c r="AS2" t="s">
        <v>522</v>
      </c>
    </row>
    <row r="3" spans="4:53" hidden="1">
      <c r="AC3"/>
      <c r="AD3"/>
      <c r="AR3" t="s">
        <v>500</v>
      </c>
      <c r="AS3" t="s">
        <v>527</v>
      </c>
      <c r="AT3" t="s">
        <v>528</v>
      </c>
      <c r="AU3" t="s">
        <v>631</v>
      </c>
      <c r="AV3" t="s">
        <v>401</v>
      </c>
      <c r="AW3" t="s">
        <v>529</v>
      </c>
      <c r="AX3" t="s">
        <v>400</v>
      </c>
      <c r="AY3" t="s">
        <v>395</v>
      </c>
      <c r="AZ3" t="s">
        <v>530</v>
      </c>
      <c r="BA3" t="s">
        <v>526</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11" t="s">
        <v>137</v>
      </c>
      <c r="E9" s="470" t="s">
        <v>34</v>
      </c>
      <c r="F9" s="470"/>
      <c r="G9" s="511" t="s">
        <v>136</v>
      </c>
      <c r="H9" s="470" t="s">
        <v>1</v>
      </c>
      <c r="I9" s="446" t="s">
        <v>426</v>
      </c>
      <c r="J9" s="470" t="s">
        <v>3</v>
      </c>
      <c r="K9" s="470" t="s">
        <v>4</v>
      </c>
      <c r="L9" s="470" t="s">
        <v>5</v>
      </c>
      <c r="M9" s="470" t="s">
        <v>6</v>
      </c>
      <c r="N9" s="470" t="s">
        <v>7</v>
      </c>
      <c r="O9" s="470" t="s">
        <v>8</v>
      </c>
      <c r="P9" s="470"/>
      <c r="Q9" s="470"/>
      <c r="R9" s="470"/>
      <c r="S9" s="470" t="s">
        <v>9</v>
      </c>
      <c r="T9" s="511" t="s">
        <v>507</v>
      </c>
      <c r="U9" s="511" t="s">
        <v>134</v>
      </c>
      <c r="V9" s="470" t="s">
        <v>107</v>
      </c>
      <c r="W9" s="470" t="s">
        <v>12</v>
      </c>
      <c r="X9" s="470"/>
      <c r="Y9" s="470" t="s">
        <v>13</v>
      </c>
      <c r="Z9" s="470"/>
      <c r="AA9" s="470" t="s">
        <v>14</v>
      </c>
      <c r="AB9" s="446" t="s">
        <v>501</v>
      </c>
      <c r="AC9" s="511" t="s">
        <v>519</v>
      </c>
      <c r="AD9"/>
      <c r="AS9" s="63"/>
      <c r="AV9" t="s">
        <v>34</v>
      </c>
    </row>
    <row r="10" spans="4:53" ht="31.5" customHeight="1">
      <c r="D10" s="512"/>
      <c r="E10" s="470"/>
      <c r="F10" s="470"/>
      <c r="G10" s="512"/>
      <c r="H10" s="470"/>
      <c r="I10" s="470"/>
      <c r="J10" s="470"/>
      <c r="K10" s="470"/>
      <c r="L10" s="470"/>
      <c r="M10" s="470"/>
      <c r="N10" s="470"/>
      <c r="O10" s="470" t="s">
        <v>15</v>
      </c>
      <c r="P10" s="470"/>
      <c r="Q10" s="470"/>
      <c r="R10" s="470" t="s">
        <v>16</v>
      </c>
      <c r="S10" s="470"/>
      <c r="T10" s="512"/>
      <c r="U10" s="512"/>
      <c r="V10" s="470"/>
      <c r="W10" s="470"/>
      <c r="X10" s="470"/>
      <c r="Y10" s="470"/>
      <c r="Z10" s="470"/>
      <c r="AA10" s="470"/>
      <c r="AB10" s="470"/>
      <c r="AC10" s="512"/>
      <c r="AD10"/>
      <c r="AS10" s="63"/>
      <c r="AV10" t="s">
        <v>437</v>
      </c>
    </row>
    <row r="11" spans="4:53" ht="78.75" customHeight="1">
      <c r="D11" s="513"/>
      <c r="E11" s="470"/>
      <c r="F11" s="470"/>
      <c r="G11" s="513"/>
      <c r="H11" s="470"/>
      <c r="I11" s="470"/>
      <c r="J11" s="470"/>
      <c r="K11" s="470"/>
      <c r="L11" s="470"/>
      <c r="M11" s="470"/>
      <c r="N11" s="470"/>
      <c r="O11" s="40" t="s">
        <v>17</v>
      </c>
      <c r="P11" s="40" t="s">
        <v>18</v>
      </c>
      <c r="Q11" s="40" t="s">
        <v>19</v>
      </c>
      <c r="R11" s="470"/>
      <c r="S11" s="470"/>
      <c r="T11" s="513"/>
      <c r="U11" s="513"/>
      <c r="V11" s="470"/>
      <c r="W11" s="40" t="s">
        <v>20</v>
      </c>
      <c r="X11" s="40" t="s">
        <v>21</v>
      </c>
      <c r="Y11" s="40" t="s">
        <v>20</v>
      </c>
      <c r="Z11" s="40" t="s">
        <v>21</v>
      </c>
      <c r="AA11" s="470"/>
      <c r="AB11" s="470"/>
      <c r="AC11" s="513"/>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4" workbookViewId="0">
      <selection activeCell="F16" sqref="F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8" width="2.7109375" style="18" hidden="1"/>
    <col min="9" max="16383" width="3.28515625" style="18" hidden="1"/>
    <col min="16384" max="16384" width="3.42578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504</v>
      </c>
    </row>
    <row r="4" spans="5:24" ht="35.1" customHeight="1">
      <c r="S4" s="18" t="s">
        <v>504</v>
      </c>
      <c r="T4" s="18" t="s">
        <v>121</v>
      </c>
      <c r="W4" s="18" t="s">
        <v>505</v>
      </c>
    </row>
    <row r="5" spans="5:24" ht="30" customHeight="1">
      <c r="E5" s="444" t="s">
        <v>108</v>
      </c>
      <c r="F5" s="445"/>
      <c r="S5" s="18" t="s">
        <v>505</v>
      </c>
    </row>
    <row r="6" spans="5:24" ht="20.100000000000001" customHeight="1">
      <c r="E6" s="19" t="s">
        <v>124</v>
      </c>
      <c r="F6" s="295" t="s">
        <v>642</v>
      </c>
    </row>
    <row r="7" spans="5:24" ht="20.100000000000001" customHeight="1">
      <c r="E7" s="19" t="s">
        <v>510</v>
      </c>
      <c r="F7" s="295"/>
      <c r="M7" s="18" t="s">
        <v>414</v>
      </c>
      <c r="X7" s="18" t="s">
        <v>111</v>
      </c>
    </row>
    <row r="8" spans="5:24" ht="20.100000000000001" customHeight="1">
      <c r="E8" s="19" t="s">
        <v>511</v>
      </c>
      <c r="F8" s="376"/>
      <c r="M8" s="18" t="s">
        <v>415</v>
      </c>
      <c r="X8" s="18" t="s">
        <v>122</v>
      </c>
    </row>
    <row r="9" spans="5:24" ht="20.100000000000001" customHeight="1">
      <c r="E9" s="19" t="s">
        <v>512</v>
      </c>
      <c r="F9" s="295" t="s">
        <v>641</v>
      </c>
      <c r="M9" s="18" t="s">
        <v>416</v>
      </c>
    </row>
    <row r="10" spans="5:24" ht="20.100000000000001" customHeight="1">
      <c r="E10" s="19" t="s">
        <v>123</v>
      </c>
      <c r="F10" s="295" t="s">
        <v>643</v>
      </c>
      <c r="M10" s="18" t="s">
        <v>506</v>
      </c>
    </row>
    <row r="11" spans="5:24" ht="20.100000000000001" customHeight="1">
      <c r="E11" s="281" t="s">
        <v>502</v>
      </c>
      <c r="F11" s="209" t="s">
        <v>122</v>
      </c>
    </row>
    <row r="12" spans="5:24" ht="20.100000000000001" customHeight="1">
      <c r="E12" s="19" t="s">
        <v>109</v>
      </c>
      <c r="F12" s="329" t="s">
        <v>112</v>
      </c>
    </row>
    <row r="13" spans="5:24" ht="20.100000000000001" customHeight="1">
      <c r="E13" s="19" t="s">
        <v>260</v>
      </c>
      <c r="F13" s="329" t="s">
        <v>116</v>
      </c>
      <c r="R13" s="258"/>
    </row>
    <row r="14" spans="5:24" ht="30.75" customHeight="1">
      <c r="E14" s="281" t="s">
        <v>503</v>
      </c>
      <c r="F14" s="295" t="s">
        <v>644</v>
      </c>
      <c r="R14" s="259"/>
    </row>
    <row r="15" spans="5:24" ht="30" customHeight="1">
      <c r="E15" s="20" t="s">
        <v>110</v>
      </c>
      <c r="F15" s="379" t="s">
        <v>638</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43"/>
      <c r="F19" s="443"/>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7"/>
  <sheetViews>
    <sheetView showGridLines="0" topLeftCell="H7" zoomScale="90" zoomScaleNormal="90" workbookViewId="0">
      <selection activeCell="W15" sqref="W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1</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customHeight="1">
      <c r="E15" s="195">
        <v>1</v>
      </c>
      <c r="F15" s="388" t="s">
        <v>656</v>
      </c>
      <c r="G15" s="387" t="s">
        <v>657</v>
      </c>
      <c r="H15" s="47">
        <v>41805</v>
      </c>
      <c r="I15" s="47"/>
      <c r="J15" s="47"/>
      <c r="K15" s="385">
        <f>+IFERROR(IF(COUNT(H15:J15),ROUND(SUM(H15:J15),0),""),"")</f>
        <v>41805</v>
      </c>
      <c r="L15" s="51">
        <f>+IFERROR(IF(COUNT(K15),ROUND(K15/'Shareholding Pattern'!$L$57*100,2),""),"")</f>
        <v>1.1000000000000001</v>
      </c>
      <c r="M15" s="207">
        <f>IF(H15="","",H15)</f>
        <v>41805</v>
      </c>
      <c r="N15" s="207"/>
      <c r="O15" s="285">
        <f>+IFERROR(IF(COUNT(M15:N15),ROUND(SUM(M15,N15),2),""),"")</f>
        <v>41805</v>
      </c>
      <c r="P15" s="51">
        <f>+IFERROR(IF(COUNT(O15),ROUND(O15/('Shareholding Pattern'!$P$58)*100,2),""),"")</f>
        <v>1.41</v>
      </c>
      <c r="Q15" s="47"/>
      <c r="R15" s="47"/>
      <c r="S15" s="385" t="str">
        <f>+IFERROR(IF(COUNT(Q15:R15),ROUND(SUM(Q15:R15),0),""),"")</f>
        <v/>
      </c>
      <c r="T15" s="17">
        <f>+IFERROR(IF(COUNT(K15,S15),ROUND(SUM(S15,K15)/SUM('Shareholding Pattern'!$L$57,'Shareholding Pattern'!$T$57)*100,2),""),"")</f>
        <v>1.1000000000000001</v>
      </c>
      <c r="U15" s="47"/>
      <c r="V15" s="17" t="str">
        <f>+IFERROR(IF(COUNT(U15),ROUND(SUM(U15)/SUM(K15)*100,2),""),0)</f>
        <v/>
      </c>
      <c r="W15" s="47">
        <v>41805</v>
      </c>
      <c r="X15" s="284"/>
      <c r="Y15" s="11"/>
      <c r="Z15" s="11"/>
      <c r="AA15" s="11"/>
      <c r="AB15" s="11"/>
      <c r="AC15" s="11">
        <f>IF(SUM(H15:W15)&gt;0,1,0)</f>
        <v>1</v>
      </c>
    </row>
    <row r="16" spans="5:44" ht="24.95" hidden="1" customHeight="1">
      <c r="E16" s="12"/>
      <c r="F16" s="13"/>
      <c r="G16" s="13"/>
      <c r="H16" s="13"/>
      <c r="I16" s="13"/>
      <c r="J16" s="13"/>
      <c r="K16" s="13"/>
      <c r="L16" s="13"/>
      <c r="M16" s="13"/>
      <c r="N16" s="13"/>
      <c r="O16" s="13"/>
      <c r="P16" s="13"/>
      <c r="Q16" s="13"/>
      <c r="R16" s="13"/>
      <c r="S16" s="13"/>
      <c r="T16" s="13"/>
      <c r="U16" s="13"/>
      <c r="V16" s="13"/>
      <c r="W16" s="198"/>
      <c r="AR16" t="s">
        <v>407</v>
      </c>
    </row>
    <row r="17" spans="5:44" ht="20.100000000000001" customHeight="1">
      <c r="E17" s="37"/>
      <c r="F17" s="83" t="s">
        <v>450</v>
      </c>
      <c r="G17" s="70" t="s">
        <v>19</v>
      </c>
      <c r="H17" s="53">
        <f>+IFERROR(IF(COUNT(H14:H16),ROUND(SUM(H14:H16),0),""),"")</f>
        <v>41805</v>
      </c>
      <c r="I17" s="53" t="str">
        <f>+IFERROR(IF(COUNT(I14:I16),ROUND(SUM(I14:I16),0),""),"")</f>
        <v/>
      </c>
      <c r="J17" s="53" t="str">
        <f>+IFERROR(IF(COUNT(J14:J16),ROUND(SUM(J14:J16),0),""),"")</f>
        <v/>
      </c>
      <c r="K17" s="53">
        <f>+IFERROR(IF(COUNT(K14:K16),ROUND(SUM(K14:K16),0),""),"")</f>
        <v>41805</v>
      </c>
      <c r="L17" s="17">
        <f>+IFERROR(IF(COUNT(K17),ROUND(K17/'Shareholding Pattern'!$L$57*100,2),""),"")</f>
        <v>1.1000000000000001</v>
      </c>
      <c r="M17" s="35">
        <f>+IFERROR(IF(COUNT(M14:M16),ROUND(SUM(M14:M16),0),""),"")</f>
        <v>41805</v>
      </c>
      <c r="N17" s="35" t="str">
        <f>+IFERROR(IF(COUNT(N14:N16),ROUND(SUM(N14:N16),0),""),"")</f>
        <v/>
      </c>
      <c r="O17" s="35">
        <f>+IFERROR(IF(COUNT(O14:O16),ROUND(SUM(O14:O16),0),""),"")</f>
        <v>41805</v>
      </c>
      <c r="P17" s="17">
        <f>+IFERROR(IF(COUNT(O17),ROUND(O17/('Shareholding Pattern'!$P$58)*100,2),""),"")</f>
        <v>1.41</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1.1000000000000001</v>
      </c>
      <c r="U17" s="53" t="str">
        <f>+IFERROR(IF(COUNT(U14:U16),ROUND(SUM(U14:U16),0),""),"")</f>
        <v/>
      </c>
      <c r="V17" s="17" t="str">
        <f>+IFERROR(IF(COUNT(U17),ROUND(SUM(U17)/SUM(K17)*100,2),""),0)</f>
        <v/>
      </c>
      <c r="W17" s="53">
        <f>+IFERROR(IF(COUNT(W14:W16),ROUND(SUM(W14:W16),0),""),"")</f>
        <v>41805</v>
      </c>
      <c r="AR17"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10;&#10;In absence of PAN write : ZZZZZ9999Z" sqref="G13 G15">
      <formula1>10</formula1>
    </dataValidation>
    <dataValidation type="whole" operator="greaterThanOrEqual" allowBlank="1" showInputMessage="1" showErrorMessage="1" sqref="Q13:R13 M13:N13 H13:J13 Q15:R15 M15:N15 H15:J15">
      <formula1>0</formula1>
    </dataValidation>
  </dataValidations>
  <hyperlinks>
    <hyperlink ref="G17" location="'Shareholding Pattern'!F34" display="Total"/>
    <hyperlink ref="F17" location="'Shareholding Pattern'!F34" display="Total"/>
  </hyperlink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1" t="s">
        <v>137</v>
      </c>
      <c r="F9" s="446" t="s">
        <v>136</v>
      </c>
      <c r="G9" s="470" t="s">
        <v>1</v>
      </c>
      <c r="H9" s="446" t="s">
        <v>3</v>
      </c>
      <c r="I9" s="470" t="s">
        <v>4</v>
      </c>
      <c r="J9" s="470" t="s">
        <v>5</v>
      </c>
      <c r="K9" s="470" t="s">
        <v>6</v>
      </c>
      <c r="L9" s="470" t="s">
        <v>7</v>
      </c>
      <c r="M9" s="470" t="s">
        <v>8</v>
      </c>
      <c r="N9" s="470"/>
      <c r="O9" s="470"/>
      <c r="P9" s="470"/>
      <c r="Q9" s="511" t="s">
        <v>507</v>
      </c>
      <c r="R9" s="470" t="s">
        <v>10</v>
      </c>
      <c r="S9" s="511" t="s">
        <v>134</v>
      </c>
      <c r="T9" s="470" t="s">
        <v>107</v>
      </c>
      <c r="U9" s="470" t="s">
        <v>12</v>
      </c>
      <c r="V9" s="470"/>
      <c r="W9" s="470" t="s">
        <v>14</v>
      </c>
      <c r="X9" s="446" t="s">
        <v>501</v>
      </c>
      <c r="AR9" t="s">
        <v>404</v>
      </c>
    </row>
    <row r="10" spans="5:44" ht="31.5" customHeight="1">
      <c r="E10" s="512"/>
      <c r="F10" s="470"/>
      <c r="G10" s="470"/>
      <c r="H10" s="470"/>
      <c r="I10" s="470"/>
      <c r="J10" s="470"/>
      <c r="K10" s="470"/>
      <c r="L10" s="470"/>
      <c r="M10" s="470" t="s">
        <v>15</v>
      </c>
      <c r="N10" s="470"/>
      <c r="O10" s="470"/>
      <c r="P10" s="470" t="s">
        <v>16</v>
      </c>
      <c r="Q10" s="512"/>
      <c r="R10" s="470"/>
      <c r="S10" s="512"/>
      <c r="T10" s="470"/>
      <c r="U10" s="470"/>
      <c r="V10" s="470"/>
      <c r="W10" s="470"/>
      <c r="X10" s="470"/>
      <c r="AR10" t="s">
        <v>394</v>
      </c>
    </row>
    <row r="11" spans="5:44" ht="78.75" customHeight="1">
      <c r="E11" s="513"/>
      <c r="F11" s="470"/>
      <c r="G11" s="470"/>
      <c r="H11" s="470"/>
      <c r="I11" s="470"/>
      <c r="J11" s="470"/>
      <c r="K11" s="470"/>
      <c r="L11" s="470"/>
      <c r="M11" s="40" t="s">
        <v>17</v>
      </c>
      <c r="N11" s="40" t="s">
        <v>18</v>
      </c>
      <c r="O11" s="40" t="s">
        <v>19</v>
      </c>
      <c r="P11" s="470"/>
      <c r="Q11" s="513"/>
      <c r="R11" s="470"/>
      <c r="S11" s="513"/>
      <c r="T11" s="470"/>
      <c r="U11" s="40" t="s">
        <v>20</v>
      </c>
      <c r="V11" s="40" t="s">
        <v>21</v>
      </c>
      <c r="W11" s="470"/>
      <c r="X11" s="470"/>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525</v>
      </c>
      <c r="AW1" t="s">
        <v>500</v>
      </c>
      <c r="AX1" t="s">
        <v>527</v>
      </c>
      <c r="AY1" t="s">
        <v>528</v>
      </c>
      <c r="AZ1" t="s">
        <v>529</v>
      </c>
      <c r="BA1" t="s">
        <v>400</v>
      </c>
      <c r="BB1" t="s">
        <v>395</v>
      </c>
      <c r="BC1" t="s">
        <v>530</v>
      </c>
      <c r="BD1" t="s">
        <v>526</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1" t="s">
        <v>137</v>
      </c>
      <c r="E9" s="511" t="s">
        <v>34</v>
      </c>
      <c r="F9" s="511" t="s">
        <v>434</v>
      </c>
      <c r="G9" s="458" t="s">
        <v>136</v>
      </c>
      <c r="H9" s="470" t="s">
        <v>1</v>
      </c>
      <c r="I9" s="458" t="s">
        <v>426</v>
      </c>
      <c r="J9" s="470" t="s">
        <v>3</v>
      </c>
      <c r="K9" s="470" t="s">
        <v>4</v>
      </c>
      <c r="L9" s="470" t="s">
        <v>5</v>
      </c>
      <c r="M9" s="470" t="s">
        <v>6</v>
      </c>
      <c r="N9" s="470" t="s">
        <v>7</v>
      </c>
      <c r="O9" s="470" t="s">
        <v>8</v>
      </c>
      <c r="P9" s="470"/>
      <c r="Q9" s="470"/>
      <c r="R9" s="470"/>
      <c r="S9" s="470" t="s">
        <v>9</v>
      </c>
      <c r="T9" s="511" t="s">
        <v>507</v>
      </c>
      <c r="U9" s="511" t="s">
        <v>138</v>
      </c>
      <c r="V9" s="470" t="s">
        <v>107</v>
      </c>
      <c r="W9" s="470" t="s">
        <v>12</v>
      </c>
      <c r="X9" s="470"/>
      <c r="Y9" s="470" t="s">
        <v>14</v>
      </c>
      <c r="Z9" s="446" t="s">
        <v>501</v>
      </c>
      <c r="AG9" s="63" t="s">
        <v>406</v>
      </c>
      <c r="AV9" t="s">
        <v>34</v>
      </c>
    </row>
    <row r="10" spans="4:57" ht="31.5" customHeight="1">
      <c r="D10" s="512"/>
      <c r="E10" s="512"/>
      <c r="F10" s="512"/>
      <c r="G10" s="459"/>
      <c r="H10" s="470"/>
      <c r="I10" s="512"/>
      <c r="J10" s="470"/>
      <c r="K10" s="470"/>
      <c r="L10" s="470"/>
      <c r="M10" s="470"/>
      <c r="N10" s="470"/>
      <c r="O10" s="470" t="s">
        <v>15</v>
      </c>
      <c r="P10" s="470"/>
      <c r="Q10" s="470"/>
      <c r="R10" s="470" t="s">
        <v>16</v>
      </c>
      <c r="S10" s="470"/>
      <c r="T10" s="512"/>
      <c r="U10" s="479"/>
      <c r="V10" s="470"/>
      <c r="W10" s="470"/>
      <c r="X10" s="470"/>
      <c r="Y10" s="470"/>
      <c r="Z10" s="470"/>
      <c r="AG10" s="63" t="s">
        <v>397</v>
      </c>
      <c r="AV10" t="s">
        <v>437</v>
      </c>
    </row>
    <row r="11" spans="4:57" ht="75">
      <c r="D11" s="513"/>
      <c r="E11" s="513"/>
      <c r="F11" s="513"/>
      <c r="G11" s="460"/>
      <c r="H11" s="470"/>
      <c r="I11" s="513"/>
      <c r="J11" s="470"/>
      <c r="K11" s="470"/>
      <c r="L11" s="470"/>
      <c r="M11" s="470"/>
      <c r="N11" s="470"/>
      <c r="O11" s="40" t="s">
        <v>17</v>
      </c>
      <c r="P11" s="40" t="s">
        <v>18</v>
      </c>
      <c r="Q11" s="40" t="s">
        <v>19</v>
      </c>
      <c r="R11" s="470"/>
      <c r="S11" s="470"/>
      <c r="T11" s="513"/>
      <c r="U11" s="480"/>
      <c r="V11" s="470"/>
      <c r="W11" s="40" t="s">
        <v>20</v>
      </c>
      <c r="X11" s="40" t="s">
        <v>21</v>
      </c>
      <c r="Y11" s="470"/>
      <c r="Z11" s="470"/>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2" sqref="F12"/>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7"/>
  <sheetViews>
    <sheetView showGridLines="0" topLeftCell="H7" zoomScale="90" zoomScaleNormal="90" workbookViewId="0">
      <selection activeCell="X15" sqref="X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customHeight="1">
      <c r="E15" s="195">
        <v>1</v>
      </c>
      <c r="F15" s="388">
        <v>1188</v>
      </c>
      <c r="G15" s="387" t="s">
        <v>658</v>
      </c>
      <c r="H15" s="47">
        <v>316894</v>
      </c>
      <c r="I15" s="47"/>
      <c r="J15" s="47"/>
      <c r="K15" s="385">
        <f>+IFERROR(IF(COUNT(H15:J15),ROUND(SUM(H15:J15),0),""),"")</f>
        <v>316894</v>
      </c>
      <c r="L15" s="51">
        <f>+IFERROR(IF(COUNT(K15),ROUND(K15/'Shareholding Pattern'!$L$57*100,2),""),"")</f>
        <v>8.31</v>
      </c>
      <c r="M15" s="207">
        <f>IF(H15="","",H15)</f>
        <v>316894</v>
      </c>
      <c r="N15" s="207"/>
      <c r="O15" s="285">
        <f>+IFERROR(IF(COUNT(M15:N15),ROUND(SUM(M15,N15),2),""),"")</f>
        <v>316894</v>
      </c>
      <c r="P15" s="51">
        <f>+IFERROR(IF(COUNT(O15),ROUND(O15/('Shareholding Pattern'!$P$58)*100,2),""),"")</f>
        <v>10.67</v>
      </c>
      <c r="Q15" s="47"/>
      <c r="R15" s="47"/>
      <c r="S15" s="385" t="str">
        <f>+IFERROR(IF(COUNT(Q15:R15),ROUND(SUM(Q15:R15),0),""),"")</f>
        <v/>
      </c>
      <c r="T15" s="51">
        <f>+IFERROR(IF(COUNT(K15,S15),ROUND(SUM(S15,K15)/SUM('Shareholding Pattern'!$L$57,'Shareholding Pattern'!$T$57)*100,2),""),"")</f>
        <v>8.31</v>
      </c>
      <c r="U15" s="47"/>
      <c r="V15" s="17" t="str">
        <f>+IFERROR(IF(COUNT(U15),ROUND(SUM(U15)/SUM(K15)*100,2),""),0)</f>
        <v/>
      </c>
      <c r="W15" s="47">
        <v>290894</v>
      </c>
      <c r="X15" s="284">
        <v>3</v>
      </c>
      <c r="Y15" s="11"/>
      <c r="Z15" s="11"/>
      <c r="AA15" s="11"/>
      <c r="AB15" s="11"/>
      <c r="AC15" s="11">
        <f>IF(SUM(H15:W15)&gt;0,1,0)</f>
        <v>1</v>
      </c>
    </row>
    <row r="16" spans="5:30" ht="24.9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+IFERROR(IF(COUNT(H13:H16),ROUND(SUM(H13:H16),0),""),"")</f>
        <v>316894</v>
      </c>
      <c r="I17" s="53" t="str">
        <f>+IFERROR(IF(COUNT(I13:I16),ROUND(SUM(I13:I16),0),""),"")</f>
        <v/>
      </c>
      <c r="J17" s="53" t="str">
        <f>+IFERROR(IF(COUNT(J13:J16),ROUND(SUM(J13:J16),0),""),"")</f>
        <v/>
      </c>
      <c r="K17" s="53">
        <f>+IFERROR(IF(COUNT(K13:K16),ROUND(SUM(K13:K16),0),""),"")</f>
        <v>316894</v>
      </c>
      <c r="L17" s="17">
        <f>+IFERROR(IF(COUNT(K17),ROUND(K17/'Shareholding Pattern'!$L$57*100,2),""),"")</f>
        <v>8.31</v>
      </c>
      <c r="M17" s="35">
        <f>+IFERROR(IF(COUNT(M13:M16),ROUND(SUM(M13:M16),0),""),"")</f>
        <v>316894</v>
      </c>
      <c r="N17" s="35" t="str">
        <f>+IFERROR(IF(COUNT(N13:N16),ROUND(SUM(N13:N16),0),""),"")</f>
        <v/>
      </c>
      <c r="O17" s="35">
        <f>+IFERROR(IF(COUNT(O13:O16),ROUND(SUM(O13:O16),0),""),"")</f>
        <v>316894</v>
      </c>
      <c r="P17" s="17">
        <f>+IFERROR(IF(COUNT(O17),ROUND(O17/('Shareholding Pattern'!$P$58)*100,2),""),"")</f>
        <v>10.67</v>
      </c>
      <c r="Q17" s="53" t="str">
        <f>+IFERROR(IF(COUNT(Q13:Q16),ROUND(SUM(Q13:Q16),0),""),"")</f>
        <v/>
      </c>
      <c r="R17" s="53" t="str">
        <f>+IFERROR(IF(COUNT(R13:R16),ROUND(SUM(R13:R16),0),""),"")</f>
        <v/>
      </c>
      <c r="S17" s="53" t="str">
        <f>+IFERROR(IF(COUNT(S13:S16),ROUND(SUM(S13:S16),0),""),"")</f>
        <v/>
      </c>
      <c r="T17" s="17">
        <f>+IFERROR(IF(COUNT(K17,S17),ROUND(SUM(S17,K17)/SUM('Shareholding Pattern'!$L$57,'Shareholding Pattern'!$T$57)*100,2),""),"")</f>
        <v>8.31</v>
      </c>
      <c r="U17" s="53" t="str">
        <f>+IFERROR(IF(COUNT(U13:U16),ROUND(SUM(U13:U16),0),""),"")</f>
        <v/>
      </c>
      <c r="V17" s="17" t="str">
        <f>+IFERROR(IF(COUNT(U17),ROUND(SUM(U17)/SUM(K17)*100,2),""),0)</f>
        <v/>
      </c>
      <c r="W17" s="53">
        <f>+IFERROR(IF(COUNT(W13:W16),ROUND(SUM(W13:W16),0),""),"")</f>
        <v>290894</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10;&#10;In absence of PAN write : ZZZZZ9999Z" sqref="G13 G15">
      <formula1>10</formula1>
    </dataValidation>
    <dataValidation type="whole" operator="greaterThanOrEqual" allowBlank="1" showInputMessage="1" showErrorMessage="1" sqref="Q13:R13 M13:N13 H13:J13 Q15:R15 M15:N15 H15:J15">
      <formula1>0</formula1>
    </dataValidation>
  </dataValidations>
  <hyperlinks>
    <hyperlink ref="G17" location="'Shareholding Pattern'!F43" display="Total"/>
    <hyperlink ref="F17" location="'Shareholding Pattern'!F43" display="Total"/>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sheetPr codeName="Sheet22">
    <tabColor theme="7"/>
  </sheetPr>
  <dimension ref="A1:XFC17"/>
  <sheetViews>
    <sheetView showGridLines="0" topLeftCell="H7" zoomScale="90" zoomScaleNormal="90" workbookViewId="0">
      <selection activeCell="X15" sqref="X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4.95" customHeight="1">
      <c r="E14" s="42"/>
      <c r="F14" s="43"/>
      <c r="G14" s="265" t="s">
        <v>498</v>
      </c>
      <c r="H14" s="43"/>
      <c r="I14" s="43"/>
      <c r="J14" s="43"/>
      <c r="K14" s="43"/>
      <c r="L14" s="43"/>
      <c r="M14" s="43"/>
      <c r="N14" s="43"/>
      <c r="O14" s="43"/>
      <c r="P14" s="43"/>
      <c r="Q14" s="43"/>
      <c r="R14" s="43"/>
      <c r="S14" s="43"/>
      <c r="T14" s="43"/>
      <c r="U14" s="43"/>
      <c r="V14" s="43"/>
      <c r="W14" s="43"/>
      <c r="X14" s="44"/>
    </row>
    <row r="15" spans="5:30" ht="24.95" customHeight="1">
      <c r="E15" s="195">
        <v>1</v>
      </c>
      <c r="F15" s="388">
        <v>3</v>
      </c>
      <c r="G15" s="387" t="s">
        <v>658</v>
      </c>
      <c r="H15" s="47">
        <v>85040</v>
      </c>
      <c r="I15" s="47"/>
      <c r="J15" s="47"/>
      <c r="K15" s="385">
        <f>+IFERROR(IF(COUNT(H15:J15),ROUND(SUM(H15:J15),0),""),"")</f>
        <v>85040</v>
      </c>
      <c r="L15" s="51">
        <f>+IFERROR(IF(COUNT(K15),ROUND(K15/'Shareholding Pattern'!$L$57*100,2),""),"")</f>
        <v>2.23</v>
      </c>
      <c r="M15" s="207">
        <f>IF(H15="","",H15)</f>
        <v>85040</v>
      </c>
      <c r="N15" s="207"/>
      <c r="O15" s="285">
        <f>+IFERROR(IF(COUNT(M15:N15),ROUND(SUM(M15,N15),2),""),"")</f>
        <v>85040</v>
      </c>
      <c r="P15" s="51">
        <f>+IFERROR(IF(COUNT(O15),ROUND(O15/('Shareholding Pattern'!$P$58)*100,2),""),"")</f>
        <v>2.86</v>
      </c>
      <c r="Q15" s="47"/>
      <c r="R15" s="47"/>
      <c r="S15" s="385" t="str">
        <f>+IFERROR(IF(COUNT(Q15:R15),ROUND(SUM(Q15:R15),0),""),"")</f>
        <v/>
      </c>
      <c r="T15" s="51">
        <f>+IFERROR(IF(COUNT(K15,S15),ROUND(SUM(S15,K15)/SUM('Shareholding Pattern'!$L$57,'Shareholding Pattern'!$T$57)*100,2),""),"")</f>
        <v>2.23</v>
      </c>
      <c r="U15" s="47"/>
      <c r="V15" s="17" t="str">
        <f>+IFERROR(IF(COUNT(U15),ROUND(SUM(U15)/SUM(K15)*100,2),""),0)</f>
        <v/>
      </c>
      <c r="W15" s="47">
        <v>85040</v>
      </c>
      <c r="X15" s="284">
        <v>4</v>
      </c>
      <c r="Y15" s="11"/>
      <c r="Z15" s="11"/>
      <c r="AA15" s="11"/>
      <c r="AB15" s="11"/>
      <c r="AC15" s="11">
        <f>IF(SUM(H15:W15)&gt;0,1,0)</f>
        <v>1</v>
      </c>
    </row>
    <row r="16" spans="5:30" ht="24.9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85040</v>
      </c>
      <c r="I17" s="53" t="str">
        <f>+IFERROR(IF(COUNT(I14:I16),ROUND(SUM(I14:I16),0),""),"")</f>
        <v/>
      </c>
      <c r="J17" s="53" t="str">
        <f>+IFERROR(IF(COUNT(J14:J16),ROUND(SUM(J14:J16),0),""),"")</f>
        <v/>
      </c>
      <c r="K17" s="53">
        <f>+IFERROR(IF(COUNT(K14:K16),ROUND(SUM(K14:K16),0),""),"")</f>
        <v>85040</v>
      </c>
      <c r="L17" s="17">
        <f>+IFERROR(IF(COUNT(K17),ROUND(K17/'Shareholding Pattern'!$L$57*100,2),""),"")</f>
        <v>2.23</v>
      </c>
      <c r="M17" s="35">
        <f>+IFERROR(IF(COUNT(M14:M16),ROUND(SUM(M14:M16),0),""),"")</f>
        <v>85040</v>
      </c>
      <c r="N17" s="35" t="str">
        <f>+IFERROR(IF(COUNT(N14:N16),ROUND(SUM(N14:N16),0),""),"")</f>
        <v/>
      </c>
      <c r="O17" s="35">
        <f>+IFERROR(IF(COUNT(O14:O16),ROUND(SUM(O14:O16),0),""),"")</f>
        <v>85040</v>
      </c>
      <c r="P17" s="17">
        <f>+IFERROR(IF(COUNT(O17),ROUND(O17/('Shareholding Pattern'!$P$58)*100,2),""),"")</f>
        <v>2.86</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2.23</v>
      </c>
      <c r="U17" s="53" t="str">
        <f>+IFERROR(IF(COUNT(U14:U16),ROUND(SUM(U14:U16),0),""),"")</f>
        <v/>
      </c>
      <c r="V17" s="17" t="str">
        <f>+IFERROR(IF(COUNT(U17),ROUND(SUM(U17)/SUM(K17)*100,2),""),0)</f>
        <v/>
      </c>
      <c r="W17" s="53">
        <f>+IFERROR(IF(COUNT(W14:W16),ROUND(SUM(W14:W16),0),""),"")</f>
        <v>85040</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10;&#10;In absence of PAN write : ZZZZZ9999Z" sqref="G13 G15">
      <formula1>10</formula1>
    </dataValidation>
    <dataValidation type="whole" operator="greaterThanOrEqual" allowBlank="1" showInputMessage="1" showErrorMessage="1" sqref="Q13:R13 M13:N13 H13:J13 Q15:R15 M15:N15 H15:J15">
      <formula1>0</formula1>
    </dataValidation>
  </dataValidations>
  <hyperlinks>
    <hyperlink ref="G17" location="'Shareholding Pattern'!F44" display="Total"/>
    <hyperlink ref="F17" location="'Shareholding Pattern'!F44" display="Total"/>
  </hyperlink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498</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U16"/>
  <sheetViews>
    <sheetView showGridLines="0" topLeftCell="C7" workbookViewId="0">
      <selection activeCell="F15" sqref="F15"/>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2.7109375" style="18" customWidth="1"/>
    <col min="11" max="16" width="2.7109375" style="18" hidden="1" customWidth="1"/>
    <col min="17" max="21" width="0" style="18" hidden="1" customWidth="1"/>
    <col min="22" max="16384" width="10.140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533</v>
      </c>
      <c r="G8" s="330" t="s">
        <v>513</v>
      </c>
      <c r="H8" s="330" t="s">
        <v>514</v>
      </c>
      <c r="I8" s="330" t="s">
        <v>159</v>
      </c>
    </row>
    <row r="9" spans="1:21" ht="20.100000000000001" customHeight="1">
      <c r="D9" s="27">
        <v>1</v>
      </c>
      <c r="E9" s="339" t="s">
        <v>126</v>
      </c>
      <c r="F9" s="208" t="s">
        <v>122</v>
      </c>
      <c r="G9" s="380" t="s">
        <v>122</v>
      </c>
      <c r="H9" s="380" t="s">
        <v>122</v>
      </c>
      <c r="I9" s="380" t="s">
        <v>122</v>
      </c>
      <c r="M9" s="18">
        <v>1</v>
      </c>
      <c r="N9" s="18">
        <v>1</v>
      </c>
      <c r="O9" s="18">
        <v>1</v>
      </c>
      <c r="P9" s="18">
        <v>1</v>
      </c>
      <c r="R9" s="18" t="s">
        <v>555</v>
      </c>
      <c r="S9" s="18" t="s">
        <v>556</v>
      </c>
      <c r="T9" s="18" t="s">
        <v>557</v>
      </c>
      <c r="U9" s="18" t="s">
        <v>558</v>
      </c>
    </row>
    <row r="10" spans="1:21" ht="20.100000000000001" customHeight="1">
      <c r="D10" s="28">
        <v>2</v>
      </c>
      <c r="E10" s="340" t="s">
        <v>127</v>
      </c>
      <c r="F10" s="209" t="s">
        <v>122</v>
      </c>
      <c r="G10" s="381" t="s">
        <v>122</v>
      </c>
      <c r="H10" s="381" t="s">
        <v>122</v>
      </c>
      <c r="I10" s="381" t="s">
        <v>122</v>
      </c>
      <c r="M10" s="18">
        <v>1</v>
      </c>
      <c r="N10" s="18">
        <v>1</v>
      </c>
      <c r="O10" s="18">
        <v>1</v>
      </c>
      <c r="P10" s="18">
        <v>1</v>
      </c>
      <c r="R10" s="18" t="s">
        <v>559</v>
      </c>
      <c r="S10" s="18" t="s">
        <v>560</v>
      </c>
      <c r="T10" s="18" t="s">
        <v>561</v>
      </c>
      <c r="U10" s="18" t="s">
        <v>562</v>
      </c>
    </row>
    <row r="11" spans="1:21" ht="20.100000000000001" customHeight="1">
      <c r="D11" s="28">
        <v>3</v>
      </c>
      <c r="E11" s="340" t="s">
        <v>128</v>
      </c>
      <c r="F11" s="209" t="s">
        <v>122</v>
      </c>
      <c r="G11" s="381" t="s">
        <v>122</v>
      </c>
      <c r="H11" s="381" t="s">
        <v>122</v>
      </c>
      <c r="I11" s="381" t="s">
        <v>122</v>
      </c>
      <c r="M11" s="18">
        <v>1</v>
      </c>
      <c r="N11" s="18">
        <v>1</v>
      </c>
      <c r="O11" s="18">
        <v>1</v>
      </c>
      <c r="P11" s="18">
        <v>1</v>
      </c>
      <c r="R11" s="18" t="s">
        <v>563</v>
      </c>
      <c r="S11" s="18" t="s">
        <v>564</v>
      </c>
      <c r="T11" s="18" t="s">
        <v>565</v>
      </c>
      <c r="U11" s="18" t="s">
        <v>566</v>
      </c>
    </row>
    <row r="12" spans="1:21" ht="30">
      <c r="D12" s="28">
        <v>4</v>
      </c>
      <c r="E12" s="340" t="s">
        <v>129</v>
      </c>
      <c r="F12" s="209" t="s">
        <v>122</v>
      </c>
      <c r="G12" s="381" t="s">
        <v>122</v>
      </c>
      <c r="H12" s="381" t="s">
        <v>122</v>
      </c>
      <c r="I12" s="381" t="s">
        <v>122</v>
      </c>
      <c r="M12" s="18">
        <v>1</v>
      </c>
      <c r="N12" s="18">
        <v>1</v>
      </c>
      <c r="O12" s="18">
        <v>1</v>
      </c>
      <c r="P12" s="18">
        <v>1</v>
      </c>
      <c r="R12" s="18" t="s">
        <v>567</v>
      </c>
      <c r="S12" s="18" t="s">
        <v>568</v>
      </c>
      <c r="T12" s="18" t="s">
        <v>569</v>
      </c>
      <c r="U12" s="18" t="s">
        <v>570</v>
      </c>
    </row>
    <row r="13" spans="1:21" ht="21.75" customHeight="1">
      <c r="D13" s="28">
        <v>5</v>
      </c>
      <c r="E13" s="340" t="s">
        <v>130</v>
      </c>
      <c r="F13" s="209" t="s">
        <v>122</v>
      </c>
      <c r="G13" s="381" t="s">
        <v>122</v>
      </c>
      <c r="H13" s="382" t="s">
        <v>122</v>
      </c>
      <c r="I13" s="382" t="s">
        <v>122</v>
      </c>
      <c r="M13" s="18">
        <v>1</v>
      </c>
      <c r="N13" s="18">
        <v>1</v>
      </c>
      <c r="O13" s="18">
        <v>1</v>
      </c>
      <c r="P13" s="18">
        <v>1</v>
      </c>
      <c r="R13" s="18" t="s">
        <v>571</v>
      </c>
      <c r="S13" s="18" t="s">
        <v>572</v>
      </c>
      <c r="T13" s="18" t="s">
        <v>573</v>
      </c>
      <c r="U13" s="18" t="s">
        <v>574</v>
      </c>
    </row>
    <row r="14" spans="1:21" s="102" customFormat="1" ht="20.100000000000001" customHeight="1">
      <c r="A14" s="18"/>
      <c r="B14" s="18"/>
      <c r="C14" s="18"/>
      <c r="D14" s="107">
        <v>6</v>
      </c>
      <c r="E14" s="341" t="s">
        <v>131</v>
      </c>
      <c r="F14" s="333" t="s">
        <v>122</v>
      </c>
      <c r="G14" s="383" t="s">
        <v>122</v>
      </c>
      <c r="H14" s="331"/>
      <c r="I14" s="332"/>
      <c r="M14" s="102">
        <v>1</v>
      </c>
      <c r="N14" s="102">
        <v>1</v>
      </c>
      <c r="O14" s="102">
        <v>0</v>
      </c>
      <c r="P14" s="102">
        <v>0</v>
      </c>
      <c r="R14" s="102" t="s">
        <v>575</v>
      </c>
      <c r="S14" s="102" t="s">
        <v>576</v>
      </c>
      <c r="T14" s="102" t="s">
        <v>577</v>
      </c>
      <c r="U14" s="102" t="s">
        <v>578</v>
      </c>
    </row>
    <row r="15" spans="1:21" s="102" customFormat="1" ht="20.100000000000001" customHeight="1">
      <c r="A15" s="18"/>
      <c r="B15" s="18"/>
      <c r="C15" s="18"/>
      <c r="D15" s="29">
        <v>7</v>
      </c>
      <c r="E15" s="342" t="s">
        <v>439</v>
      </c>
      <c r="F15" s="304" t="s">
        <v>122</v>
      </c>
      <c r="G15" s="384" t="s">
        <v>122</v>
      </c>
      <c r="H15" s="384" t="s">
        <v>122</v>
      </c>
      <c r="I15" s="384" t="s">
        <v>122</v>
      </c>
      <c r="M15" s="102">
        <v>1</v>
      </c>
      <c r="N15" s="102">
        <v>1</v>
      </c>
      <c r="O15" s="102">
        <v>1</v>
      </c>
      <c r="P15" s="102">
        <v>1</v>
      </c>
      <c r="R15" s="102" t="s">
        <v>579</v>
      </c>
      <c r="S15" s="102" t="s">
        <v>580</v>
      </c>
      <c r="T15" s="102" t="s">
        <v>581</v>
      </c>
      <c r="U15" s="102" t="s">
        <v>582</v>
      </c>
    </row>
    <row r="16" spans="1:21"/>
  </sheetData>
  <sheetProtection password="F884" sheet="1" objects="1" scenarios="1"/>
  <dataValidations count="1">
    <dataValidation type="list" allowBlank="1" showInputMessage="1" showErrorMessage="1" sqref="F9:G15 H9:I13 H15:I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5:30"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row>
    <row r="11" spans="5:30"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70"/>
      <c r="X11" s="470"/>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XFC23"/>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8" sqref="G18"/>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4</v>
      </c>
      <c r="J1">
        <v>0</v>
      </c>
      <c r="AE1" t="s">
        <v>399</v>
      </c>
      <c r="AF1" t="s">
        <v>500</v>
      </c>
      <c r="AG1" t="s">
        <v>405</v>
      </c>
      <c r="AH1" t="s">
        <v>452</v>
      </c>
      <c r="AI1" t="s">
        <v>528</v>
      </c>
      <c r="AJ1" t="s">
        <v>408</v>
      </c>
      <c r="AK1" t="s">
        <v>447</v>
      </c>
      <c r="AL1" t="s">
        <v>396</v>
      </c>
      <c r="AM1" t="s">
        <v>508</v>
      </c>
      <c r="AN1" t="s">
        <v>523</v>
      </c>
      <c r="AO1" t="s">
        <v>524</v>
      </c>
      <c r="AP1" t="s">
        <v>632</v>
      </c>
      <c r="AQ1" t="s">
        <v>394</v>
      </c>
      <c r="AR1" t="s">
        <v>637</v>
      </c>
      <c r="AS1" t="s">
        <v>633</v>
      </c>
      <c r="AT1" t="s">
        <v>404</v>
      </c>
      <c r="AU1" t="s">
        <v>634</v>
      </c>
      <c r="AV1" t="s">
        <v>635</v>
      </c>
      <c r="AW1" t="s">
        <v>636</v>
      </c>
      <c r="AX1" t="s">
        <v>529</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4" hidden="1">
      <c r="I3">
        <f ca="1">+IFERROR(IF(COUNT(I13:I19),ROUND(SUMIF($F$13:I19,"Category",I13:I19),0),""),"")</f>
        <v>0</v>
      </c>
      <c r="J3">
        <f ca="1">+IFERROR(IF(COUNT(J13:J19),ROUND(SUMIF($F$13:J19,"Category",J13:J19),0),""),"")</f>
        <v>0</v>
      </c>
      <c r="K3" t="str">
        <f>+IFERROR(IF(COUNT(K13:K19),ROUND(SUMIF($F$13:K19,"Category",K13:K19),0),""),"")</f>
        <v/>
      </c>
      <c r="L3" t="str">
        <f>+IFERROR(IF(COUNT(L13:L19),ROUND(SUMIF($F$13:L19,"Category",L13:L19),0),""),"")</f>
        <v/>
      </c>
      <c r="M3">
        <f ca="1">+IFERROR(IF(COUNT(M13:M19),ROUND(SUMIF($F$13:M19,"Category",M13:M19),0),""),"")</f>
        <v>0</v>
      </c>
      <c r="N3">
        <f ca="1">+IFERROR(IF(COUNT(N13:N19),ROUND(SUMIF($F$13:N19,"Category",N13:N19),2),""),"")</f>
        <v>0</v>
      </c>
      <c r="O3">
        <f ca="1">+IFERROR(IF(COUNT(O13:O19),ROUND(SUMIF($F$13:O19,"Category",O13:O19),0),""),"")</f>
        <v>0</v>
      </c>
      <c r="P3" t="str">
        <f>+IFERROR(IF(COUNT(P13:P19),ROUND(SUMIF($F$13:P19,"Category",P13:P19),0),""),"")</f>
        <v/>
      </c>
      <c r="Q3">
        <f ca="1">+IFERROR(IF(COUNT(Q13:Q19),ROUND(SUMIF($F$13:Q19,"Category",Q13:Q19),0),""),"")</f>
        <v>0</v>
      </c>
      <c r="R3">
        <f ca="1">+IFERROR(IF(COUNT(R13:R19),ROUND(SUMIF($F$13:R19,"Category",R13:R19),2),""),"")</f>
        <v>0</v>
      </c>
      <c r="S3" t="str">
        <f>+IFERROR(IF(COUNT(S13:S19),ROUND(SUMIF($F$13:S19,"Category",S13:S19),0),""),"")</f>
        <v/>
      </c>
      <c r="T3" t="str">
        <f>+IFERROR(IF(COUNT(T13:T19),ROUND(SUMIF($F$13:T19,"Category",T13:T19),0),""),"")</f>
        <v/>
      </c>
      <c r="U3" t="str">
        <f>+IFERROR(IF(COUNT(U13:U19),ROUND(SUMIF($F$13:U19,"Category",U13:U19),0),""),"")</f>
        <v/>
      </c>
      <c r="V3">
        <f ca="1">+IFERROR(IF(COUNT(V13:V19),ROUND(SUMIF($F$13:V19,"Category",V13:V19),2),""),"")</f>
        <v>0</v>
      </c>
      <c r="W3" t="str">
        <f>+IFERROR(IF(COUNT(W13:W19),ROUND(SUMIF($F$13:W19,"Category",W13:W19),0),""),"")</f>
        <v/>
      </c>
      <c r="X3" t="str">
        <f>+IFERROR(IF(COUNT(X13:X19),ROUND(SUMIF($F$13:X19,"Category",X13:X19),2),""),"")</f>
        <v/>
      </c>
      <c r="Y3">
        <f ca="1">+IFERROR(IF(COUNT(Y13:Y19),ROUND(SUMIF($F$13:Y19,"Category",Y13:Y19),0),""),"")</f>
        <v>0</v>
      </c>
    </row>
    <row r="4" spans="4:54" hidden="1"/>
    <row r="5" spans="4:54" hidden="1"/>
    <row r="6" spans="4:54" hidden="1"/>
    <row r="9" spans="4:54" ht="29.25" customHeight="1">
      <c r="D9" s="511" t="s">
        <v>137</v>
      </c>
      <c r="E9" s="511" t="s">
        <v>34</v>
      </c>
      <c r="F9" s="511" t="s">
        <v>434</v>
      </c>
      <c r="G9" s="458" t="s">
        <v>136</v>
      </c>
      <c r="H9" s="470" t="s">
        <v>1</v>
      </c>
      <c r="I9" s="458" t="s">
        <v>426</v>
      </c>
      <c r="J9" s="470" t="s">
        <v>3</v>
      </c>
      <c r="K9" s="470" t="s">
        <v>4</v>
      </c>
      <c r="L9" s="470" t="s">
        <v>5</v>
      </c>
      <c r="M9" s="470" t="s">
        <v>6</v>
      </c>
      <c r="N9" s="470" t="s">
        <v>7</v>
      </c>
      <c r="O9" s="470" t="s">
        <v>8</v>
      </c>
      <c r="P9" s="470"/>
      <c r="Q9" s="470"/>
      <c r="R9" s="470"/>
      <c r="S9" s="470" t="s">
        <v>9</v>
      </c>
      <c r="T9" s="511" t="s">
        <v>507</v>
      </c>
      <c r="U9" s="511" t="s">
        <v>134</v>
      </c>
      <c r="V9" s="470" t="s">
        <v>107</v>
      </c>
      <c r="W9" s="470" t="s">
        <v>12</v>
      </c>
      <c r="X9" s="470"/>
      <c r="Y9" s="470" t="s">
        <v>14</v>
      </c>
      <c r="Z9" s="446" t="s">
        <v>501</v>
      </c>
      <c r="AV9" t="s">
        <v>34</v>
      </c>
    </row>
    <row r="10" spans="4:54" ht="31.5" customHeight="1">
      <c r="D10" s="512"/>
      <c r="E10" s="512"/>
      <c r="F10" s="512"/>
      <c r="G10" s="459"/>
      <c r="H10" s="470"/>
      <c r="I10" s="512"/>
      <c r="J10" s="470"/>
      <c r="K10" s="470"/>
      <c r="L10" s="470"/>
      <c r="M10" s="470"/>
      <c r="N10" s="470"/>
      <c r="O10" s="470" t="s">
        <v>15</v>
      </c>
      <c r="P10" s="470"/>
      <c r="Q10" s="470"/>
      <c r="R10" s="470" t="s">
        <v>16</v>
      </c>
      <c r="S10" s="470"/>
      <c r="T10" s="512"/>
      <c r="U10" s="512"/>
      <c r="V10" s="470"/>
      <c r="W10" s="470"/>
      <c r="X10" s="470"/>
      <c r="Y10" s="470"/>
      <c r="Z10" s="470"/>
      <c r="AV10" t="s">
        <v>437</v>
      </c>
    </row>
    <row r="11" spans="4:54" ht="75">
      <c r="D11" s="513"/>
      <c r="E11" s="513"/>
      <c r="F11" s="513"/>
      <c r="G11" s="460"/>
      <c r="H11" s="470"/>
      <c r="I11" s="513"/>
      <c r="J11" s="470"/>
      <c r="K11" s="470"/>
      <c r="L11" s="470"/>
      <c r="M11" s="470"/>
      <c r="N11" s="470"/>
      <c r="O11" s="40" t="s">
        <v>17</v>
      </c>
      <c r="P11" s="40" t="s">
        <v>18</v>
      </c>
      <c r="Q11" s="40" t="s">
        <v>19</v>
      </c>
      <c r="R11" s="470"/>
      <c r="S11" s="470"/>
      <c r="T11" s="513"/>
      <c r="U11" s="513"/>
      <c r="V11" s="470"/>
      <c r="W11" s="40" t="s">
        <v>20</v>
      </c>
      <c r="X11" s="40" t="s">
        <v>21</v>
      </c>
      <c r="Y11" s="470"/>
      <c r="Z11" s="470"/>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SUM(AC19:AC65538)</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389" t="s">
        <v>500</v>
      </c>
      <c r="F15" s="389" t="s">
        <v>437</v>
      </c>
      <c r="G15" s="389" t="s">
        <v>660</v>
      </c>
      <c r="H15" s="387" t="s">
        <v>658</v>
      </c>
      <c r="I15" s="390">
        <v>1</v>
      </c>
      <c r="J15" s="47">
        <v>34143</v>
      </c>
      <c r="K15" s="47"/>
      <c r="L15" s="47"/>
      <c r="M15" s="391">
        <f>+IFERROR(IF(COUNT(J15:L15),ROUND(SUM(J15:L15),0),""),"")</f>
        <v>34143</v>
      </c>
      <c r="N15" s="237">
        <f>+IFERROR(IF(COUNT(M15),ROUND(M15/'Shareholding Pattern'!$L$57*100,2),""),"")</f>
        <v>0.9</v>
      </c>
      <c r="O15" s="47">
        <f>IF(J15="","",J15)</f>
        <v>34143</v>
      </c>
      <c r="P15" s="47"/>
      <c r="Q15" s="391">
        <f>+IFERROR(IF(COUNT(O15:P15),ROUND(SUM(O15,P15),2),""),"")</f>
        <v>34143</v>
      </c>
      <c r="R15" s="237">
        <f>+IFERROR(IF(COUNT(Q15),ROUND(Q15/('Shareholding Pattern'!$P$58)*100,2),""),"")</f>
        <v>1.1499999999999999</v>
      </c>
      <c r="S15" s="47"/>
      <c r="T15" s="47"/>
      <c r="U15" s="391" t="str">
        <f>+IFERROR(IF(COUNT(S15:T15),ROUND(SUM(S15:T15),0),""),"")</f>
        <v/>
      </c>
      <c r="V15" s="236">
        <f>+IFERROR(IF(COUNT(M15,U15),ROUND(SUM(U15,M15)/SUM('Shareholding Pattern'!$L$57,'Shareholding Pattern'!$T$57)*100,2),""),"")</f>
        <v>0.9</v>
      </c>
      <c r="W15" s="47"/>
      <c r="X15" s="236" t="str">
        <f>+IFERROR(IF(COUNT(W15),ROUND(SUM(W15)/SUM(M15)*100,2),""),0)</f>
        <v/>
      </c>
      <c r="Y15" s="47">
        <v>34143</v>
      </c>
      <c r="Z15" s="284">
        <v>5</v>
      </c>
      <c r="AA15" s="11"/>
      <c r="AB15" s="11"/>
      <c r="AC15" s="11">
        <f>IF(SUM(H15:Y15)&gt;0,1,0)</f>
        <v>1</v>
      </c>
    </row>
    <row r="16" spans="4:54" ht="24.75" customHeight="1">
      <c r="D16" s="89">
        <v>2</v>
      </c>
      <c r="E16" s="389" t="s">
        <v>634</v>
      </c>
      <c r="F16" s="389" t="s">
        <v>437</v>
      </c>
      <c r="G16" s="389" t="s">
        <v>661</v>
      </c>
      <c r="H16" s="387" t="s">
        <v>658</v>
      </c>
      <c r="I16" s="390">
        <v>1</v>
      </c>
      <c r="J16" s="47">
        <v>498542</v>
      </c>
      <c r="K16" s="47"/>
      <c r="L16" s="47"/>
      <c r="M16" s="391">
        <f>+IFERROR(IF(COUNT(J16:L16),ROUND(SUM(J16:L16),0),""),"")</f>
        <v>498542</v>
      </c>
      <c r="N16" s="237">
        <f>+IFERROR(IF(COUNT(M16),ROUND(M16/'Shareholding Pattern'!$L$57*100,2),""),"")</f>
        <v>13.07</v>
      </c>
      <c r="O16" s="47">
        <f>IF(J16="","",J16)</f>
        <v>498542</v>
      </c>
      <c r="P16" s="47"/>
      <c r="Q16" s="391">
        <f>+IFERROR(IF(COUNT(O16:P16),ROUND(SUM(O16,P16),2),""),"")</f>
        <v>498542</v>
      </c>
      <c r="R16" s="237">
        <f>+IFERROR(IF(COUNT(Q16),ROUND(Q16/('Shareholding Pattern'!$P$58)*100,2),""),"")</f>
        <v>16.78</v>
      </c>
      <c r="S16" s="47"/>
      <c r="T16" s="47"/>
      <c r="U16" s="391" t="str">
        <f>+IFERROR(IF(COUNT(S16:T16),ROUND(SUM(S16:T16),0),""),"")</f>
        <v/>
      </c>
      <c r="V16" s="236">
        <f>+IFERROR(IF(COUNT(M16,U16),ROUND(SUM(U16,M16)/SUM('Shareholding Pattern'!$L$57,'Shareholding Pattern'!$T$57)*100,2),""),"")</f>
        <v>13.07</v>
      </c>
      <c r="W16" s="47"/>
      <c r="X16" s="236" t="str">
        <f>+IFERROR(IF(COUNT(W16),ROUND(SUM(W16)/SUM(M16)*100,2),""),0)</f>
        <v/>
      </c>
      <c r="Y16" s="47">
        <v>497542</v>
      </c>
      <c r="Z16" s="284">
        <v>6</v>
      </c>
      <c r="AA16" s="11"/>
      <c r="AB16" s="11"/>
      <c r="AC16" s="11">
        <f>IF(SUM(H16:Y16)&gt;0,1,0)</f>
        <v>1</v>
      </c>
    </row>
    <row r="17" spans="4:29" ht="24.75" customHeight="1">
      <c r="D17" s="89">
        <v>3</v>
      </c>
      <c r="E17" s="389" t="s">
        <v>394</v>
      </c>
      <c r="F17" s="389" t="s">
        <v>437</v>
      </c>
      <c r="G17" s="389" t="s">
        <v>662</v>
      </c>
      <c r="H17" s="387" t="s">
        <v>658</v>
      </c>
      <c r="I17" s="390">
        <v>1</v>
      </c>
      <c r="J17" s="47">
        <v>20848</v>
      </c>
      <c r="K17" s="47"/>
      <c r="L17" s="47"/>
      <c r="M17" s="391">
        <f>+IFERROR(IF(COUNT(J17:L17),ROUND(SUM(J17:L17),0),""),"")</f>
        <v>20848</v>
      </c>
      <c r="N17" s="237">
        <f>+IFERROR(IF(COUNT(M17),ROUND(M17/'Shareholding Pattern'!$L$57*100,2),""),"")</f>
        <v>0.55000000000000004</v>
      </c>
      <c r="O17" s="47">
        <f>IF(J17="","",J17)</f>
        <v>20848</v>
      </c>
      <c r="P17" s="47"/>
      <c r="Q17" s="391">
        <f>+IFERROR(IF(COUNT(O17:P17),ROUND(SUM(O17,P17),2),""),"")</f>
        <v>20848</v>
      </c>
      <c r="R17" s="237">
        <f>+IFERROR(IF(COUNT(Q17),ROUND(Q17/('Shareholding Pattern'!$P$58)*100,2),""),"")</f>
        <v>0.7</v>
      </c>
      <c r="S17" s="47"/>
      <c r="T17" s="47"/>
      <c r="U17" s="391" t="str">
        <f>+IFERROR(IF(COUNT(S17:T17),ROUND(SUM(S17:T17),0),""),"")</f>
        <v/>
      </c>
      <c r="V17" s="236">
        <f>+IFERROR(IF(COUNT(M17,U17),ROUND(SUM(U17,M17)/SUM('Shareholding Pattern'!$L$57,'Shareholding Pattern'!$T$57)*100,2),""),"")</f>
        <v>0.55000000000000004</v>
      </c>
      <c r="W17" s="47"/>
      <c r="X17" s="236" t="str">
        <f>+IFERROR(IF(COUNT(W17),ROUND(SUM(W17)/SUM(M17)*100,2),""),0)</f>
        <v/>
      </c>
      <c r="Y17" s="47">
        <v>20848</v>
      </c>
      <c r="Z17" s="284">
        <v>7</v>
      </c>
      <c r="AA17" s="11"/>
      <c r="AB17" s="11"/>
      <c r="AC17" s="11">
        <f>IF(SUM(H17:Y17)&gt;0,1,0)</f>
        <v>1</v>
      </c>
    </row>
    <row r="18" spans="4:29" ht="24.75" customHeight="1">
      <c r="D18" s="89">
        <v>4</v>
      </c>
      <c r="E18" s="389" t="s">
        <v>529</v>
      </c>
      <c r="F18" s="389" t="s">
        <v>437</v>
      </c>
      <c r="G18" s="389" t="s">
        <v>663</v>
      </c>
      <c r="H18" s="387" t="s">
        <v>658</v>
      </c>
      <c r="I18" s="390">
        <v>1</v>
      </c>
      <c r="J18" s="47">
        <v>289653</v>
      </c>
      <c r="K18" s="47"/>
      <c r="L18" s="47"/>
      <c r="M18" s="391">
        <f>+IFERROR(IF(COUNT(J18:L18),ROUND(SUM(J18:L18),0),""),"")</f>
        <v>289653</v>
      </c>
      <c r="N18" s="237">
        <f>+IFERROR(IF(COUNT(M18),ROUND(M18/'Shareholding Pattern'!$L$57*100,2),""),"")</f>
        <v>7.6</v>
      </c>
      <c r="O18" s="47">
        <f>IF(J18="","",J18)</f>
        <v>289653</v>
      </c>
      <c r="P18" s="47"/>
      <c r="Q18" s="391">
        <f>+IFERROR(IF(COUNT(O18:P18),ROUND(SUM(O18,P18),2),""),"")</f>
        <v>289653</v>
      </c>
      <c r="R18" s="237">
        <f>+IFERROR(IF(COUNT(Q18),ROUND(Q18/('Shareholding Pattern'!$P$58)*100,2),""),"")</f>
        <v>9.75</v>
      </c>
      <c r="S18" s="47"/>
      <c r="T18" s="47"/>
      <c r="U18" s="391" t="str">
        <f>+IFERROR(IF(COUNT(S18:T18),ROUND(SUM(S18:T18),0),""),"")</f>
        <v/>
      </c>
      <c r="V18" s="236">
        <f>+IFERROR(IF(COUNT(M18,U18),ROUND(SUM(U18,M18)/SUM('Shareholding Pattern'!$L$57,'Shareholding Pattern'!$T$57)*100,2),""),"")</f>
        <v>7.6</v>
      </c>
      <c r="W18" s="47"/>
      <c r="X18" s="236" t="str">
        <f>+IFERROR(IF(COUNT(W18),ROUND(SUM(W18)/SUM(M18)*100,2),""),0)</f>
        <v/>
      </c>
      <c r="Y18" s="47">
        <v>289653</v>
      </c>
      <c r="Z18" s="284">
        <v>8</v>
      </c>
      <c r="AA18" s="11"/>
      <c r="AB18" s="11"/>
      <c r="AC18" s="11">
        <f>IF(SUM(H18:Y18)&gt;0,1,0)</f>
        <v>1</v>
      </c>
    </row>
    <row r="19" spans="4:29" ht="0.75" hidden="1" customHeight="1">
      <c r="D19" s="204"/>
      <c r="E19" s="18"/>
      <c r="F19" s="18"/>
      <c r="G19" s="18"/>
      <c r="H19" s="18"/>
      <c r="I19" s="18"/>
      <c r="J19" s="18"/>
      <c r="K19" s="202"/>
      <c r="L19" s="202"/>
      <c r="M19" s="18"/>
      <c r="N19" s="18"/>
      <c r="O19" s="202"/>
      <c r="P19" s="202"/>
      <c r="Q19" s="18"/>
      <c r="R19" s="18"/>
      <c r="S19" s="18"/>
      <c r="T19" s="18"/>
      <c r="U19" s="18"/>
      <c r="V19" s="18"/>
      <c r="W19" s="202"/>
      <c r="X19" s="18"/>
      <c r="Y19" s="203"/>
    </row>
    <row r="20" spans="4:29" ht="24.95" customHeight="1">
      <c r="D20" s="129"/>
      <c r="E20" s="36"/>
      <c r="F20" s="36"/>
      <c r="G20" s="60" t="s">
        <v>450</v>
      </c>
      <c r="H20" s="60" t="s">
        <v>19</v>
      </c>
      <c r="I20" s="64">
        <f ca="1">+IFERROR(IF(COUNT(I13:I19),ROUND(SUMIF($F$13:I19,"Category",I13:I19),0),""),"")</f>
        <v>0</v>
      </c>
      <c r="J20" s="64">
        <f ca="1">+IFERROR(IF(COUNT(J13:J19),ROUND(SUMIF($F$13:J19,"Category",J13:J19),0),""),"")</f>
        <v>0</v>
      </c>
      <c r="K20" s="64" t="str">
        <f>+IFERROR(IF(COUNT(K13:K19),ROUND(SUMIF($F$13:K19,"Category",K13:K19),0),""),"")</f>
        <v/>
      </c>
      <c r="L20" s="64" t="str">
        <f>+IFERROR(IF(COUNT(L13:L19),ROUND(SUMIF($F$13:L19,"Category",L13:L19),0),""),"")</f>
        <v/>
      </c>
      <c r="M20" s="64">
        <f ca="1">+IFERROR(IF(COUNT(M13:M19),ROUND(SUMIF($F$13:M19,"Category",M13:M19),0),""),"")</f>
        <v>0</v>
      </c>
      <c r="N20" s="236">
        <f ca="1">+IFERROR(IF(COUNT(N13:N19),ROUND(SUMIF($F$13:N19,"Category",N13:N19),2),""),"")</f>
        <v>0</v>
      </c>
      <c r="O20" s="189">
        <f ca="1">+IFERROR(IF(COUNT(O13:O19),ROUND(SUMIF($F$13:O19,"Category",O13:O19),0),""),"")</f>
        <v>0</v>
      </c>
      <c r="P20" s="189" t="str">
        <f>+IFERROR(IF(COUNT(P13:P19),ROUND(SUMIF($F$13:P19,"Category",P13:P19),0),""),"")</f>
        <v/>
      </c>
      <c r="Q20" s="189">
        <f ca="1">+IFERROR(IF(COUNT(Q13:Q19),ROUND(SUMIF($F$13:Q19,"Category",Q13:Q19),0),""),"")</f>
        <v>0</v>
      </c>
      <c r="R20" s="236">
        <f ca="1">+IFERROR(IF(COUNT(R13:R19),ROUND(SUMIF($F$13:R19,"Category",R13:R19),2),""),"")</f>
        <v>0</v>
      </c>
      <c r="S20" s="64" t="str">
        <f>+IFERROR(IF(COUNT(S13:S19),ROUND(SUMIF($F$13:S19,"Category",S13:S19),0),""),"")</f>
        <v/>
      </c>
      <c r="T20" s="64" t="str">
        <f>+IFERROR(IF(COUNT(T13:T19),ROUND(SUMIF($F$13:T19,"Category",T13:T19),0),""),"")</f>
        <v/>
      </c>
      <c r="U20" s="64" t="str">
        <f>+IFERROR(IF(COUNT(U13:U19),ROUND(SUMIF($F$13:U19,"Category",U13:U19),0),""),"")</f>
        <v/>
      </c>
      <c r="V20" s="236">
        <f ca="1">+IFERROR(IF(COUNT(V13:V19),ROUND(SUMIF($F$13:V19,"Category",V13:V19),2),""),"")</f>
        <v>0</v>
      </c>
      <c r="W20" s="64" t="str">
        <f>+IFERROR(IF(COUNT(W13:W19),ROUND(SUMIF($F$13:W19,"Category",W13:W19),0),""),"")</f>
        <v/>
      </c>
      <c r="X20" s="236" t="str">
        <f>+IFERROR(IF(COUNT(W20),ROUND(SUM(W20)/SUM(M20)*100,2),""),0)</f>
        <v/>
      </c>
      <c r="Y20" s="64">
        <f ca="1">+IFERROR(IF(COUNT(Y13:Y19),ROUND(SUMIF($F$13:Y19,"Category",Y13:Y19),0),""),"")</f>
        <v>0</v>
      </c>
    </row>
    <row r="23" spans="4:29">
      <c r="G23"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8">
      <formula1>M13</formula1>
    </dataValidation>
    <dataValidation type="whole" operator="lessThanOrEqual" allowBlank="1" showInputMessage="1" showErrorMessage="1" sqref="W13 W15:W18">
      <formula1>J13</formula1>
    </dataValidation>
    <dataValidation type="whole" operator="greaterThanOrEqual" allowBlank="1" showInputMessage="1" showErrorMessage="1" sqref="O13:P13 S15:T18 J15:L18 J13:L13 S13:T13 O15:P18">
      <formula1>0</formula1>
    </dataValidation>
    <dataValidation type="textLength" operator="equal" allowBlank="1" showInputMessage="1" showErrorMessage="1" prompt="[A-Z][A-Z][A-Z][A-Z][A-Z][0-9][0-9][0-9][0-9][A-Z]&#10;&#10;In absence of PAN write : ZZZZZ9999Z" sqref="H13 H15:H18">
      <formula1>10</formula1>
    </dataValidation>
    <dataValidation type="list" allowBlank="1" showInputMessage="1" showErrorMessage="1" sqref="F13 F15:F18">
      <formula1>$AV$9:$AV$10</formula1>
    </dataValidation>
    <dataValidation type="list" allowBlank="1" showInputMessage="1" showErrorMessage="1" sqref="E13 E15:E18">
      <formula1>$AE$1:$BB$1</formula1>
    </dataValidation>
    <dataValidation type="whole" operator="greaterThan" allowBlank="1" showInputMessage="1" showErrorMessage="1" sqref="I13 I15:I18">
      <formula1>0</formula1>
    </dataValidation>
  </dataValidations>
  <hyperlinks>
    <hyperlink ref="H20" location="'Shareholding Pattern'!F48" display="Total"/>
    <hyperlink ref="G20" location="'Shareholding Pattern'!F48" display="Total"/>
  </hyperlinks>
  <pageMargins left="0.7" right="0.7" top="0.75" bottom="0.75" header="0.3" footer="0.3"/>
  <pageSetup orientation="portrait" r:id="rId1"/>
  <drawing r:id="rId2"/>
  <legacyDrawing r:id="rId3"/>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501</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19" t="s">
        <v>140</v>
      </c>
      <c r="D9" s="511" t="s">
        <v>34</v>
      </c>
      <c r="E9" s="470" t="s">
        <v>139</v>
      </c>
      <c r="F9" s="470" t="s">
        <v>136</v>
      </c>
      <c r="G9" s="470" t="s">
        <v>1</v>
      </c>
      <c r="H9" s="446" t="s">
        <v>426</v>
      </c>
      <c r="I9" s="470" t="s">
        <v>3</v>
      </c>
      <c r="J9" s="470" t="s">
        <v>4</v>
      </c>
      <c r="K9" s="470" t="s">
        <v>5</v>
      </c>
      <c r="L9" s="470" t="s">
        <v>6</v>
      </c>
      <c r="M9" s="470" t="s">
        <v>7</v>
      </c>
      <c r="N9" s="470" t="s">
        <v>8</v>
      </c>
      <c r="O9" s="470"/>
      <c r="P9" s="470"/>
      <c r="Q9" s="470"/>
      <c r="R9" s="470" t="s">
        <v>9</v>
      </c>
      <c r="S9" s="511" t="s">
        <v>507</v>
      </c>
      <c r="T9" s="511" t="s">
        <v>134</v>
      </c>
      <c r="U9" s="470" t="s">
        <v>107</v>
      </c>
      <c r="V9" s="470" t="s">
        <v>12</v>
      </c>
      <c r="W9" s="470"/>
      <c r="X9" s="470" t="s">
        <v>14</v>
      </c>
      <c r="Y9" s="446" t="s">
        <v>501</v>
      </c>
    </row>
    <row r="10" spans="3:30" ht="31.5" customHeight="1">
      <c r="C10" s="520"/>
      <c r="D10" s="512"/>
      <c r="E10" s="470"/>
      <c r="F10" s="470"/>
      <c r="G10" s="470"/>
      <c r="H10" s="470"/>
      <c r="I10" s="470"/>
      <c r="J10" s="470"/>
      <c r="K10" s="470"/>
      <c r="L10" s="470"/>
      <c r="M10" s="470"/>
      <c r="N10" s="470" t="s">
        <v>15</v>
      </c>
      <c r="O10" s="470"/>
      <c r="P10" s="470"/>
      <c r="Q10" s="470" t="s">
        <v>16</v>
      </c>
      <c r="R10" s="470"/>
      <c r="S10" s="512"/>
      <c r="T10" s="512"/>
      <c r="U10" s="470"/>
      <c r="V10" s="470"/>
      <c r="W10" s="470"/>
      <c r="X10" s="470"/>
      <c r="Y10" s="470"/>
    </row>
    <row r="11" spans="3:30" ht="78.75" customHeight="1">
      <c r="C11" s="521"/>
      <c r="D11" s="513"/>
      <c r="E11" s="470"/>
      <c r="F11" s="470"/>
      <c r="G11" s="470"/>
      <c r="H11" s="470"/>
      <c r="I11" s="470"/>
      <c r="J11" s="470"/>
      <c r="K11" s="470"/>
      <c r="L11" s="470"/>
      <c r="M11" s="470"/>
      <c r="N11" s="40" t="s">
        <v>17</v>
      </c>
      <c r="O11" s="40" t="s">
        <v>18</v>
      </c>
      <c r="P11" s="40" t="s">
        <v>19</v>
      </c>
      <c r="Q11" s="470"/>
      <c r="R11" s="470"/>
      <c r="S11" s="513"/>
      <c r="T11" s="513"/>
      <c r="U11" s="470"/>
      <c r="V11" s="40" t="s">
        <v>20</v>
      </c>
      <c r="W11" s="40" t="s">
        <v>21</v>
      </c>
      <c r="X11" s="470"/>
      <c r="Y11" s="470"/>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496</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4:30" hidden="1"/>
    <row r="4" spans="4:30" hidden="1"/>
    <row r="5" spans="4:30" hidden="1"/>
    <row r="6" spans="4:30" hidden="1"/>
    <row r="9" spans="4:30" ht="29.45" customHeight="1">
      <c r="D9" s="511" t="s">
        <v>137</v>
      </c>
      <c r="E9" s="470" t="s">
        <v>136</v>
      </c>
      <c r="F9" s="470" t="s">
        <v>1</v>
      </c>
      <c r="G9" s="446" t="s">
        <v>426</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14</v>
      </c>
      <c r="X9" s="446" t="s">
        <v>501</v>
      </c>
    </row>
    <row r="10" spans="4:30" ht="31.5" customHeight="1">
      <c r="D10" s="512"/>
      <c r="E10" s="470"/>
      <c r="F10" s="470"/>
      <c r="G10" s="470"/>
      <c r="H10" s="470"/>
      <c r="I10" s="470"/>
      <c r="J10" s="470"/>
      <c r="K10" s="470"/>
      <c r="L10" s="470"/>
      <c r="M10" s="470" t="s">
        <v>15</v>
      </c>
      <c r="N10" s="470"/>
      <c r="O10" s="470"/>
      <c r="P10" s="470" t="s">
        <v>16</v>
      </c>
      <c r="Q10" s="470"/>
      <c r="R10" s="512"/>
      <c r="S10" s="512"/>
      <c r="T10" s="470"/>
      <c r="U10" s="470"/>
      <c r="V10" s="470"/>
      <c r="W10" s="470"/>
      <c r="X10" s="470"/>
    </row>
    <row r="11" spans="4:30" ht="75">
      <c r="D11" s="513"/>
      <c r="E11" s="470"/>
      <c r="F11" s="470"/>
      <c r="G11" s="470"/>
      <c r="H11" s="470"/>
      <c r="I11" s="470"/>
      <c r="J11" s="470"/>
      <c r="K11" s="470"/>
      <c r="L11" s="470"/>
      <c r="M11" s="58" t="s">
        <v>17</v>
      </c>
      <c r="N11" s="58" t="s">
        <v>18</v>
      </c>
      <c r="O11" s="58" t="s">
        <v>19</v>
      </c>
      <c r="P11" s="470"/>
      <c r="Q11" s="470"/>
      <c r="R11" s="513"/>
      <c r="S11" s="513"/>
      <c r="T11" s="470"/>
      <c r="U11" s="58" t="s">
        <v>20</v>
      </c>
      <c r="V11" s="58" t="s">
        <v>21</v>
      </c>
      <c r="W11" s="470"/>
      <c r="X11" s="470"/>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497</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2" t="s">
        <v>433</v>
      </c>
      <c r="F9" s="453"/>
      <c r="G9" s="453"/>
      <c r="H9" s="453"/>
      <c r="I9" s="454"/>
      <c r="J9" s="101"/>
    </row>
    <row r="10" spans="5:10">
      <c r="E10" s="511" t="s">
        <v>137</v>
      </c>
      <c r="F10" s="458" t="s">
        <v>144</v>
      </c>
      <c r="G10" s="458" t="s">
        <v>145</v>
      </c>
      <c r="H10" s="458" t="s">
        <v>383</v>
      </c>
      <c r="I10" s="458" t="s">
        <v>384</v>
      </c>
      <c r="J10" s="101"/>
    </row>
    <row r="11" spans="5:10">
      <c r="E11" s="522"/>
      <c r="F11" s="459"/>
      <c r="G11" s="512"/>
      <c r="H11" s="459"/>
      <c r="I11" s="459"/>
      <c r="J11" s="101"/>
    </row>
    <row r="12" spans="5:10">
      <c r="E12" s="523"/>
      <c r="F12" s="460"/>
      <c r="G12" s="513"/>
      <c r="H12" s="460"/>
      <c r="I12" s="460"/>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9"/>
  <sheetViews>
    <sheetView workbookViewId="0">
      <selection activeCell="B2" sqref="B1:B1048576"/>
    </sheetView>
  </sheetViews>
  <sheetFormatPr defaultRowHeight="15"/>
  <sheetData>
    <row r="1" spans="2:5">
      <c r="E1">
        <v>8</v>
      </c>
    </row>
    <row r="3" spans="2:5">
      <c r="B3" s="378" t="s">
        <v>659</v>
      </c>
    </row>
    <row r="4" spans="2:5">
      <c r="B4" s="378" t="s">
        <v>659</v>
      </c>
    </row>
    <row r="5" spans="2:5">
      <c r="B5" s="378" t="s">
        <v>659</v>
      </c>
    </row>
    <row r="6" spans="2:5">
      <c r="B6" s="378" t="s">
        <v>659</v>
      </c>
    </row>
    <row r="7" spans="2:5">
      <c r="B7" s="378" t="s">
        <v>659</v>
      </c>
    </row>
    <row r="8" spans="2:5">
      <c r="B8" s="378" t="s">
        <v>659</v>
      </c>
    </row>
    <row r="9" spans="2:5">
      <c r="B9" s="378"/>
    </row>
    <row r="10" spans="2:5">
      <c r="B10" s="378"/>
    </row>
    <row r="11" spans="2:5">
      <c r="B11" s="378"/>
    </row>
    <row r="12" spans="2:5">
      <c r="B12" s="378"/>
    </row>
    <row r="13" spans="2:5">
      <c r="B13" s="378"/>
    </row>
    <row r="14" spans="2:5">
      <c r="B14" s="378"/>
    </row>
    <row r="15" spans="2:5">
      <c r="B15" s="378"/>
    </row>
    <row r="16" spans="2:5">
      <c r="B16" s="378"/>
    </row>
    <row r="17" spans="2:2">
      <c r="B17" s="378"/>
    </row>
    <row r="18" spans="2:2">
      <c r="B18" s="378"/>
    </row>
    <row r="19" spans="2:2">
      <c r="B19" s="378"/>
    </row>
    <row r="20" spans="2:2">
      <c r="B20" s="378"/>
    </row>
    <row r="21" spans="2:2">
      <c r="B21" s="378"/>
    </row>
    <row r="22" spans="2:2">
      <c r="B22" s="378"/>
    </row>
    <row r="23" spans="2:2">
      <c r="B23" s="378"/>
    </row>
    <row r="24" spans="2:2">
      <c r="B24" s="378"/>
    </row>
    <row r="25" spans="2:2">
      <c r="B25" s="378"/>
    </row>
    <row r="26" spans="2:2">
      <c r="B26" s="378"/>
    </row>
    <row r="27" spans="2:2">
      <c r="B27" s="378"/>
    </row>
    <row r="28" spans="2:2">
      <c r="B28" s="378"/>
    </row>
    <row r="29" spans="2:2">
      <c r="B29" s="378"/>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26" t="s">
        <v>428</v>
      </c>
      <c r="E9" s="527"/>
      <c r="F9" s="527"/>
      <c r="G9" s="527"/>
      <c r="H9" s="528"/>
    </row>
    <row r="10" spans="4:9">
      <c r="D10" s="511" t="s">
        <v>137</v>
      </c>
      <c r="E10" s="458" t="s">
        <v>606</v>
      </c>
      <c r="F10" s="458" t="s">
        <v>146</v>
      </c>
      <c r="G10" s="458" t="s">
        <v>147</v>
      </c>
      <c r="H10" s="458" t="s">
        <v>148</v>
      </c>
    </row>
    <row r="11" spans="4:9">
      <c r="D11" s="524"/>
      <c r="E11" s="524"/>
      <c r="F11" s="459"/>
      <c r="G11" s="512"/>
      <c r="H11" s="459"/>
    </row>
    <row r="12" spans="4:9">
      <c r="D12" s="525"/>
      <c r="E12" s="525"/>
      <c r="F12" s="460"/>
      <c r="G12" s="513"/>
      <c r="H12" s="460"/>
    </row>
    <row r="13" spans="4:9" hidden="1">
      <c r="D13" s="345"/>
      <c r="E13" s="75"/>
      <c r="F13" s="75"/>
      <c r="G13" s="99"/>
      <c r="H13" s="100"/>
    </row>
    <row r="14" spans="4:9" ht="24.75" customHeight="1">
      <c r="D14" s="12"/>
      <c r="E14" s="13"/>
      <c r="F14" s="55"/>
      <c r="G14" s="55"/>
      <c r="H14" s="262" t="s">
        <v>449</v>
      </c>
    </row>
  </sheetData>
  <sheetProtection password="F884"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52" t="s">
        <v>429</v>
      </c>
      <c r="F9" s="453"/>
      <c r="G9" s="453"/>
      <c r="H9" s="453"/>
      <c r="I9" s="104"/>
    </row>
    <row r="10" spans="5:9">
      <c r="E10" s="511" t="s">
        <v>137</v>
      </c>
      <c r="F10" s="458" t="s">
        <v>144</v>
      </c>
      <c r="G10" s="458" t="s">
        <v>145</v>
      </c>
      <c r="H10" s="458" t="s">
        <v>149</v>
      </c>
      <c r="I10" s="529" t="s">
        <v>385</v>
      </c>
    </row>
    <row r="11" spans="5:9">
      <c r="E11" s="524"/>
      <c r="F11" s="459"/>
      <c r="G11" s="512"/>
      <c r="H11" s="459"/>
      <c r="I11" s="530"/>
    </row>
    <row r="12" spans="5:9">
      <c r="E12" s="525"/>
      <c r="F12" s="460"/>
      <c r="G12" s="513"/>
      <c r="H12" s="460"/>
      <c r="I12" s="531"/>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G13" sqref="G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2" t="s">
        <v>164</v>
      </c>
      <c r="F8" s="453"/>
      <c r="G8" s="453"/>
      <c r="H8" s="453"/>
      <c r="I8" s="453"/>
      <c r="J8" s="453"/>
      <c r="K8" s="453"/>
      <c r="L8" s="453"/>
      <c r="M8" s="453"/>
      <c r="N8" s="453"/>
      <c r="O8" s="453"/>
      <c r="P8" s="453"/>
      <c r="Q8" s="453"/>
      <c r="R8" s="453"/>
      <c r="S8" s="453"/>
      <c r="T8" s="453"/>
      <c r="U8" s="453"/>
      <c r="V8" s="453"/>
      <c r="W8" s="453"/>
      <c r="X8" s="453"/>
      <c r="Y8" s="454"/>
    </row>
    <row r="9" spans="5:25" ht="22.5" customHeight="1">
      <c r="E9" s="447" t="s">
        <v>432</v>
      </c>
      <c r="F9" s="448"/>
      <c r="G9" s="448"/>
      <c r="H9" s="448"/>
      <c r="I9" s="448"/>
      <c r="J9" s="448"/>
      <c r="K9" s="448"/>
      <c r="L9" s="448"/>
      <c r="M9" s="448"/>
      <c r="N9" s="448"/>
      <c r="O9" s="448"/>
      <c r="P9" s="448"/>
      <c r="Q9" s="448"/>
      <c r="R9" s="448"/>
      <c r="S9" s="448"/>
      <c r="T9" s="448"/>
      <c r="U9" s="448"/>
      <c r="V9" s="448"/>
      <c r="W9" s="448"/>
      <c r="X9" s="448"/>
      <c r="Y9" s="449"/>
    </row>
    <row r="10" spans="5:25" ht="27" customHeight="1">
      <c r="E10" s="446" t="s">
        <v>150</v>
      </c>
      <c r="F10" s="446" t="s">
        <v>151</v>
      </c>
      <c r="G10" s="446" t="s">
        <v>2</v>
      </c>
      <c r="H10" s="446" t="s">
        <v>3</v>
      </c>
      <c r="I10" s="446" t="s">
        <v>4</v>
      </c>
      <c r="J10" s="446" t="s">
        <v>5</v>
      </c>
      <c r="K10" s="446" t="s">
        <v>6</v>
      </c>
      <c r="L10" s="446" t="s">
        <v>7</v>
      </c>
      <c r="M10" s="455" t="s">
        <v>152</v>
      </c>
      <c r="N10" s="456"/>
      <c r="O10" s="456"/>
      <c r="P10" s="457"/>
      <c r="Q10" s="446" t="s">
        <v>9</v>
      </c>
      <c r="R10" s="458" t="s">
        <v>507</v>
      </c>
      <c r="S10" s="446" t="s">
        <v>134</v>
      </c>
      <c r="T10" s="446" t="s">
        <v>11</v>
      </c>
      <c r="U10" s="450" t="s">
        <v>12</v>
      </c>
      <c r="V10" s="451"/>
      <c r="W10" s="450" t="s">
        <v>13</v>
      </c>
      <c r="X10" s="451"/>
      <c r="Y10" s="446" t="s">
        <v>14</v>
      </c>
    </row>
    <row r="11" spans="5:25" ht="24" customHeight="1">
      <c r="E11" s="446"/>
      <c r="F11" s="446"/>
      <c r="G11" s="446"/>
      <c r="H11" s="446"/>
      <c r="I11" s="446"/>
      <c r="J11" s="446"/>
      <c r="K11" s="446"/>
      <c r="L11" s="446"/>
      <c r="M11" s="455" t="s">
        <v>386</v>
      </c>
      <c r="N11" s="456"/>
      <c r="O11" s="457"/>
      <c r="P11" s="446" t="s">
        <v>153</v>
      </c>
      <c r="Q11" s="446"/>
      <c r="R11" s="459"/>
      <c r="S11" s="446"/>
      <c r="T11" s="446"/>
      <c r="U11" s="450"/>
      <c r="V11" s="451"/>
      <c r="W11" s="450"/>
      <c r="X11" s="451"/>
      <c r="Y11" s="446"/>
    </row>
    <row r="12" spans="5:25" ht="79.5" customHeight="1">
      <c r="E12" s="446"/>
      <c r="F12" s="446"/>
      <c r="G12" s="446"/>
      <c r="H12" s="446"/>
      <c r="I12" s="446"/>
      <c r="J12" s="446"/>
      <c r="K12" s="446"/>
      <c r="L12" s="446"/>
      <c r="M12" s="65" t="s">
        <v>17</v>
      </c>
      <c r="N12" s="374" t="s">
        <v>18</v>
      </c>
      <c r="O12" s="374" t="s">
        <v>19</v>
      </c>
      <c r="P12" s="446"/>
      <c r="Q12" s="446"/>
      <c r="R12" s="460"/>
      <c r="S12" s="446"/>
      <c r="T12" s="446"/>
      <c r="U12" s="65" t="s">
        <v>20</v>
      </c>
      <c r="V12" s="65" t="s">
        <v>21</v>
      </c>
      <c r="W12" s="65" t="s">
        <v>20</v>
      </c>
      <c r="X12" s="65" t="s">
        <v>21</v>
      </c>
      <c r="Y12" s="446"/>
    </row>
    <row r="13" spans="5:25" ht="20.100000000000001" customHeight="1">
      <c r="E13" s="66" t="s">
        <v>154</v>
      </c>
      <c r="F13" s="56" t="s">
        <v>155</v>
      </c>
      <c r="G13" s="78">
        <f>+IFERROR(IF(COUNT('Shareholding Pattern'!H26),('Shareholding Pattern'!H26),""),"")</f>
        <v>6</v>
      </c>
      <c r="H13" s="78">
        <f>+IFERROR(IF(COUNT('Shareholding Pattern'!I26),('Shareholding Pattern'!I26),""),"")</f>
        <v>2511075</v>
      </c>
      <c r="I13" s="78" t="str">
        <f>+IFERROR(IF(COUNT('Shareholding Pattern'!J26),('Shareholding Pattern'!J26),""),"")</f>
        <v/>
      </c>
      <c r="J13" s="78" t="str">
        <f>+IFERROR(IF(COUNT('Shareholding Pattern'!K26),('Shareholding Pattern'!K26),""),"")</f>
        <v/>
      </c>
      <c r="K13" s="78">
        <f>+IFERROR(IF(COUNT('Shareholding Pattern'!L26),('Shareholding Pattern'!L26),""),"")</f>
        <v>2511075</v>
      </c>
      <c r="L13" s="189">
        <f>+IFERROR(IF(COUNT('Shareholding Pattern'!M26),('Shareholding Pattern'!M26),""),"")</f>
        <v>65.849999999999994</v>
      </c>
      <c r="M13" s="79">
        <f>+IFERROR(IF(COUNT('Shareholding Pattern'!N26),('Shareholding Pattern'!N26),""),"")</f>
        <v>2511075</v>
      </c>
      <c r="N13" s="142" t="str">
        <f>+IFERROR(IF(COUNT('Shareholding Pattern'!O26),('Shareholding Pattern'!O26),""),"")</f>
        <v/>
      </c>
      <c r="O13" s="142">
        <f>+IFERROR(IF(COUNT('Shareholding Pattern'!P26),('Shareholding Pattern'!P26),""),"")</f>
        <v>2511075</v>
      </c>
      <c r="P13" s="189">
        <f>+IFERROR(IF(COUNT('Shareholding Pattern'!Q26),('Shareholding Pattern'!Q26),""),"")</f>
        <v>84.54</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65.849999999999994</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2511075</v>
      </c>
    </row>
    <row r="14" spans="5:25" ht="20.100000000000001" customHeight="1">
      <c r="E14" s="66" t="s">
        <v>156</v>
      </c>
      <c r="F14" s="54" t="s">
        <v>157</v>
      </c>
      <c r="G14" s="78">
        <f>+IFERROR(IF(COUNT('Shareholding Pattern'!H50),('Shareholding Pattern'!H50),""),"")</f>
        <v>1327</v>
      </c>
      <c r="H14" s="78">
        <f>+IFERROR(IF(COUNT('Shareholding Pattern'!I50),('Shareholding Pattern'!I50),""),"")</f>
        <v>1302325</v>
      </c>
      <c r="I14" s="78" t="str">
        <f>+IFERROR(IF(COUNT('Shareholding Pattern'!J50),('Shareholding Pattern'!J50),""),"")</f>
        <v/>
      </c>
      <c r="J14" s="78" t="str">
        <f>+IFERROR(IF(COUNT('Shareholding Pattern'!K50),('Shareholding Pattern'!K50),""),"")</f>
        <v/>
      </c>
      <c r="K14" s="78">
        <f>+IFERROR(IF(COUNT('Shareholding Pattern'!L50),('Shareholding Pattern'!L50),""),"")</f>
        <v>1302325</v>
      </c>
      <c r="L14" s="189">
        <f>+IFERROR(IF(COUNT('Shareholding Pattern'!M50),('Shareholding Pattern'!M50),""),"")</f>
        <v>34.15</v>
      </c>
      <c r="M14" s="287">
        <f>+IFERROR(IF(COUNT('Shareholding Pattern'!N50),('Shareholding Pattern'!N50),""),"")</f>
        <v>459139</v>
      </c>
      <c r="N14" s="142" t="str">
        <f>+IFERROR(IF(COUNT('Shareholding Pattern'!O50),('Shareholding Pattern'!O50),""),"")</f>
        <v/>
      </c>
      <c r="O14" s="142">
        <f>+IFERROR(IF(COUNT('Shareholding Pattern'!P50),('Shareholding Pattern'!P50),""),"")</f>
        <v>459139</v>
      </c>
      <c r="P14" s="189">
        <f>+IFERROR(IF(COUNT('Shareholding Pattern'!Q50),('Shareholding Pattern'!Q50),""),"")</f>
        <v>15.46</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34.15</v>
      </c>
      <c r="U14" s="78" t="str">
        <f>+IFERROR(IF(COUNT('Shareholding Pattern'!V50),('Shareholding Pattern'!V50),""),"")</f>
        <v/>
      </c>
      <c r="V14" s="189" t="str">
        <f>+IFERROR(IF(COUNT('Shareholding Pattern'!W50),('Shareholding Pattern'!W50),""),"")</f>
        <v/>
      </c>
      <c r="W14" s="320"/>
      <c r="X14" s="321"/>
      <c r="Y14" s="78">
        <f>+IFERROR(IF(COUNT('Shareholding Pattern'!Z50),('Shareholding Pattern'!Z50),""),"")</f>
        <v>1275325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75">
      <c r="E18" s="57"/>
      <c r="F18" s="69" t="s">
        <v>19</v>
      </c>
      <c r="G18" s="80">
        <f>+IFERROR(IF(COUNT('Shareholding Pattern'!H58),('Shareholding Pattern'!H58),""),"")</f>
        <v>1333</v>
      </c>
      <c r="H18" s="80">
        <f>+IFERROR(IF(COUNT('Shareholding Pattern'!I58),('Shareholding Pattern'!I58),""),"")</f>
        <v>3813400</v>
      </c>
      <c r="I18" s="80" t="str">
        <f>+IFERROR(IF(COUNT('Shareholding Pattern'!J58),('Shareholding Pattern'!J58),""),"")</f>
        <v/>
      </c>
      <c r="J18" s="80" t="str">
        <f>+IFERROR(IF(COUNT('Shareholding Pattern'!K58),('Shareholding Pattern'!K58),""),"")</f>
        <v/>
      </c>
      <c r="K18" s="80">
        <f>+IFERROR(IF(COUNT('Shareholding Pattern'!L58),('Shareholding Pattern'!L58),""),"")</f>
        <v>3813400</v>
      </c>
      <c r="L18" s="294">
        <f>+IFERROR(IF(COUNT('Shareholding Pattern'!M58),('Shareholding Pattern'!M58),""),"")</f>
        <v>100</v>
      </c>
      <c r="M18" s="286">
        <f>+IFERROR(IF(COUNT('Shareholding Pattern'!N58),('Shareholding Pattern'!N58),""),"")</f>
        <v>2970214</v>
      </c>
      <c r="N18" s="375" t="str">
        <f>+IFERROR(IF(COUNT('Shareholding Pattern'!O58),('Shareholding Pattern'!O58),""),"")</f>
        <v/>
      </c>
      <c r="O18" s="375">
        <f>+IFERROR(IF(COUNT('Shareholding Pattern'!P58),('Shareholding Pattern'!P58),""),"")</f>
        <v>2970214</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3786400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E194"/>
  <sheetViews>
    <sheetView topLeftCell="A151" workbookViewId="0">
      <selection activeCell="B176" sqref="B176"/>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4" t="s">
        <v>515</v>
      </c>
      <c r="B1" s="334" t="s">
        <v>251</v>
      </c>
      <c r="C1" s="334" t="s">
        <v>516</v>
      </c>
      <c r="D1" s="334" t="s">
        <v>252</v>
      </c>
      <c r="E1" s="334" t="s">
        <v>612</v>
      </c>
    </row>
    <row r="2" spans="1:5" ht="18.75">
      <c r="A2" s="344" t="s">
        <v>517</v>
      </c>
      <c r="B2" s="344"/>
      <c r="C2" s="344"/>
      <c r="D2" s="344"/>
      <c r="E2" s="344"/>
    </row>
    <row r="3" spans="1:5">
      <c r="A3" t="s">
        <v>255</v>
      </c>
      <c r="B3" t="s">
        <v>124</v>
      </c>
      <c r="C3" t="s">
        <v>256</v>
      </c>
      <c r="D3" t="s">
        <v>254</v>
      </c>
      <c r="E3" t="s">
        <v>619</v>
      </c>
    </row>
    <row r="4" spans="1:5">
      <c r="A4" t="s">
        <v>531</v>
      </c>
      <c r="B4" t="s">
        <v>510</v>
      </c>
      <c r="C4" t="s">
        <v>253</v>
      </c>
      <c r="D4" t="s">
        <v>254</v>
      </c>
    </row>
    <row r="5" spans="1:5">
      <c r="A5" t="s">
        <v>532</v>
      </c>
      <c r="B5" t="s">
        <v>511</v>
      </c>
      <c r="C5" t="s">
        <v>253</v>
      </c>
      <c r="D5" t="s">
        <v>254</v>
      </c>
    </row>
    <row r="6" spans="1:5">
      <c r="A6" t="s">
        <v>512</v>
      </c>
      <c r="B6" t="s">
        <v>512</v>
      </c>
      <c r="C6" t="s">
        <v>601</v>
      </c>
      <c r="D6" t="s">
        <v>254</v>
      </c>
    </row>
    <row r="7" spans="1:5">
      <c r="A7" t="s">
        <v>257</v>
      </c>
      <c r="B7" t="s">
        <v>123</v>
      </c>
      <c r="C7" t="s">
        <v>253</v>
      </c>
      <c r="D7" t="s">
        <v>254</v>
      </c>
      <c r="E7" t="s">
        <v>620</v>
      </c>
    </row>
    <row r="8" spans="1:5">
      <c r="A8" t="s">
        <v>607</v>
      </c>
      <c r="B8" t="s">
        <v>502</v>
      </c>
      <c r="C8" t="s">
        <v>267</v>
      </c>
      <c r="D8" t="s">
        <v>263</v>
      </c>
      <c r="E8" t="s">
        <v>621</v>
      </c>
    </row>
    <row r="9" spans="1:5">
      <c r="A9" t="s">
        <v>258</v>
      </c>
      <c r="B9" t="s">
        <v>109</v>
      </c>
      <c r="C9" t="s">
        <v>419</v>
      </c>
      <c r="D9" t="s">
        <v>254</v>
      </c>
    </row>
    <row r="10" spans="1:5">
      <c r="A10" t="s">
        <v>259</v>
      </c>
      <c r="B10" t="s">
        <v>260</v>
      </c>
      <c r="C10" t="s">
        <v>417</v>
      </c>
      <c r="D10" t="s">
        <v>254</v>
      </c>
      <c r="E10" t="s">
        <v>622</v>
      </c>
    </row>
    <row r="11" spans="1:5">
      <c r="A11" t="s">
        <v>261</v>
      </c>
      <c r="B11" t="s">
        <v>503</v>
      </c>
      <c r="C11" t="s">
        <v>262</v>
      </c>
      <c r="D11" t="s">
        <v>263</v>
      </c>
      <c r="E11" t="s">
        <v>623</v>
      </c>
    </row>
    <row r="12" spans="1:5">
      <c r="A12" t="s">
        <v>608</v>
      </c>
      <c r="B12" t="s">
        <v>608</v>
      </c>
      <c r="C12" t="s">
        <v>262</v>
      </c>
      <c r="D12" t="s">
        <v>263</v>
      </c>
      <c r="E12" t="s">
        <v>624</v>
      </c>
    </row>
    <row r="13" spans="1:5">
      <c r="A13" t="s">
        <v>609</v>
      </c>
      <c r="B13" t="s">
        <v>609</v>
      </c>
      <c r="C13" t="s">
        <v>262</v>
      </c>
      <c r="D13" t="s">
        <v>263</v>
      </c>
    </row>
    <row r="14" spans="1:5">
      <c r="A14" t="s">
        <v>518</v>
      </c>
      <c r="B14" t="s">
        <v>110</v>
      </c>
      <c r="C14" t="s">
        <v>262</v>
      </c>
      <c r="D14" t="s">
        <v>263</v>
      </c>
    </row>
    <row r="15" spans="1:5">
      <c r="A15" t="s">
        <v>264</v>
      </c>
      <c r="B15" t="s">
        <v>265</v>
      </c>
      <c r="C15" t="s">
        <v>418</v>
      </c>
      <c r="D15" t="s">
        <v>254</v>
      </c>
    </row>
    <row r="16" spans="1:5" ht="18.75">
      <c r="A16" s="344" t="s">
        <v>492</v>
      </c>
      <c r="B16" s="344"/>
      <c r="C16" s="344"/>
      <c r="D16" s="344"/>
      <c r="E16" s="344"/>
    </row>
    <row r="17" spans="1:4">
      <c r="A17" t="s">
        <v>268</v>
      </c>
      <c r="B17" t="s">
        <v>555</v>
      </c>
      <c r="C17" t="s">
        <v>267</v>
      </c>
      <c r="D17" t="s">
        <v>263</v>
      </c>
    </row>
    <row r="18" spans="1:4">
      <c r="A18" t="s">
        <v>534</v>
      </c>
      <c r="B18" t="s">
        <v>556</v>
      </c>
      <c r="C18" t="s">
        <v>267</v>
      </c>
      <c r="D18" t="s">
        <v>263</v>
      </c>
    </row>
    <row r="19" spans="1:4">
      <c r="A19" t="s">
        <v>535</v>
      </c>
      <c r="B19" t="s">
        <v>557</v>
      </c>
      <c r="C19" t="s">
        <v>267</v>
      </c>
      <c r="D19" t="s">
        <v>263</v>
      </c>
    </row>
    <row r="20" spans="1:4">
      <c r="A20" t="s">
        <v>536</v>
      </c>
      <c r="B20" t="s">
        <v>558</v>
      </c>
      <c r="C20" t="s">
        <v>267</v>
      </c>
      <c r="D20" t="s">
        <v>263</v>
      </c>
    </row>
    <row r="21" spans="1:4">
      <c r="A21" t="s">
        <v>269</v>
      </c>
      <c r="B21" t="s">
        <v>559</v>
      </c>
      <c r="C21" t="s">
        <v>267</v>
      </c>
      <c r="D21" t="s">
        <v>263</v>
      </c>
    </row>
    <row r="22" spans="1:4">
      <c r="A22" t="s">
        <v>540</v>
      </c>
      <c r="B22" t="s">
        <v>560</v>
      </c>
      <c r="C22" t="s">
        <v>267</v>
      </c>
      <c r="D22" t="s">
        <v>263</v>
      </c>
    </row>
    <row r="23" spans="1:4">
      <c r="A23" t="s">
        <v>541</v>
      </c>
      <c r="B23" t="s">
        <v>561</v>
      </c>
      <c r="C23" t="s">
        <v>267</v>
      </c>
      <c r="D23" t="s">
        <v>263</v>
      </c>
    </row>
    <row r="24" spans="1:4">
      <c r="A24" t="s">
        <v>542</v>
      </c>
      <c r="B24" t="s">
        <v>562</v>
      </c>
      <c r="C24" t="s">
        <v>267</v>
      </c>
      <c r="D24" t="s">
        <v>263</v>
      </c>
    </row>
    <row r="25" spans="1:4">
      <c r="A25" t="s">
        <v>270</v>
      </c>
      <c r="B25" t="s">
        <v>563</v>
      </c>
      <c r="C25" t="s">
        <v>267</v>
      </c>
      <c r="D25" t="s">
        <v>263</v>
      </c>
    </row>
    <row r="26" spans="1:4">
      <c r="A26" t="s">
        <v>543</v>
      </c>
      <c r="B26" t="s">
        <v>564</v>
      </c>
      <c r="C26" t="s">
        <v>267</v>
      </c>
      <c r="D26" t="s">
        <v>263</v>
      </c>
    </row>
    <row r="27" spans="1:4">
      <c r="A27" t="s">
        <v>544</v>
      </c>
      <c r="B27" t="s">
        <v>565</v>
      </c>
      <c r="C27" t="s">
        <v>267</v>
      </c>
      <c r="D27" t="s">
        <v>263</v>
      </c>
    </row>
    <row r="28" spans="1:4">
      <c r="A28" t="s">
        <v>545</v>
      </c>
      <c r="B28" t="s">
        <v>566</v>
      </c>
      <c r="C28" t="s">
        <v>267</v>
      </c>
      <c r="D28" t="s">
        <v>263</v>
      </c>
    </row>
    <row r="29" spans="1:4">
      <c r="A29" t="s">
        <v>271</v>
      </c>
      <c r="B29" t="s">
        <v>567</v>
      </c>
      <c r="C29" t="s">
        <v>267</v>
      </c>
      <c r="D29" t="s">
        <v>263</v>
      </c>
    </row>
    <row r="30" spans="1:4">
      <c r="A30" t="s">
        <v>546</v>
      </c>
      <c r="B30" t="s">
        <v>568</v>
      </c>
      <c r="C30" t="s">
        <v>267</v>
      </c>
      <c r="D30" t="s">
        <v>263</v>
      </c>
    </row>
    <row r="31" spans="1:4">
      <c r="A31" t="s">
        <v>547</v>
      </c>
      <c r="B31" t="s">
        <v>569</v>
      </c>
      <c r="C31" t="s">
        <v>267</v>
      </c>
      <c r="D31" t="s">
        <v>263</v>
      </c>
    </row>
    <row r="32" spans="1:4">
      <c r="A32" t="s">
        <v>548</v>
      </c>
      <c r="B32" t="s">
        <v>570</v>
      </c>
      <c r="C32" t="s">
        <v>267</v>
      </c>
      <c r="D32" t="s">
        <v>263</v>
      </c>
    </row>
    <row r="33" spans="1:5">
      <c r="A33" t="s">
        <v>272</v>
      </c>
      <c r="B33" t="s">
        <v>571</v>
      </c>
      <c r="C33" t="s">
        <v>267</v>
      </c>
      <c r="D33" t="s">
        <v>263</v>
      </c>
    </row>
    <row r="34" spans="1:5">
      <c r="A34" t="s">
        <v>549</v>
      </c>
      <c r="B34" t="s">
        <v>572</v>
      </c>
      <c r="C34" t="s">
        <v>267</v>
      </c>
      <c r="D34" t="s">
        <v>263</v>
      </c>
    </row>
    <row r="35" spans="1:5">
      <c r="A35" t="s">
        <v>550</v>
      </c>
      <c r="B35" t="s">
        <v>573</v>
      </c>
      <c r="C35" t="s">
        <v>267</v>
      </c>
      <c r="D35" t="s">
        <v>263</v>
      </c>
    </row>
    <row r="36" spans="1:5">
      <c r="A36" t="s">
        <v>551</v>
      </c>
      <c r="B36" t="s">
        <v>574</v>
      </c>
      <c r="C36" t="s">
        <v>267</v>
      </c>
      <c r="D36" t="s">
        <v>263</v>
      </c>
    </row>
    <row r="37" spans="1:5">
      <c r="A37" t="s">
        <v>273</v>
      </c>
      <c r="B37" t="s">
        <v>575</v>
      </c>
      <c r="C37" t="s">
        <v>267</v>
      </c>
      <c r="D37" t="s">
        <v>263</v>
      </c>
    </row>
    <row r="38" spans="1:5">
      <c r="A38" t="s">
        <v>552</v>
      </c>
      <c r="B38" t="s">
        <v>576</v>
      </c>
      <c r="C38" t="s">
        <v>267</v>
      </c>
      <c r="D38" t="s">
        <v>263</v>
      </c>
    </row>
    <row r="39" spans="1:5">
      <c r="A39" t="s">
        <v>553</v>
      </c>
      <c r="B39" t="s">
        <v>577</v>
      </c>
      <c r="C39" t="s">
        <v>267</v>
      </c>
      <c r="D39" t="s">
        <v>263</v>
      </c>
    </row>
    <row r="40" spans="1:5">
      <c r="A40" t="s">
        <v>554</v>
      </c>
      <c r="B40" t="s">
        <v>578</v>
      </c>
      <c r="C40" t="s">
        <v>267</v>
      </c>
      <c r="D40" t="s">
        <v>263</v>
      </c>
    </row>
    <row r="41" spans="1:5">
      <c r="A41" t="s">
        <v>266</v>
      </c>
      <c r="B41" t="s">
        <v>579</v>
      </c>
      <c r="C41" t="s">
        <v>267</v>
      </c>
      <c r="D41" t="s">
        <v>263</v>
      </c>
    </row>
    <row r="42" spans="1:5">
      <c r="A42" t="s">
        <v>537</v>
      </c>
      <c r="B42" t="s">
        <v>580</v>
      </c>
      <c r="C42" t="s">
        <v>267</v>
      </c>
      <c r="D42" t="s">
        <v>263</v>
      </c>
    </row>
    <row r="43" spans="1:5">
      <c r="A43" t="s">
        <v>538</v>
      </c>
      <c r="B43" t="s">
        <v>581</v>
      </c>
      <c r="C43" t="s">
        <v>267</v>
      </c>
      <c r="D43" t="s">
        <v>263</v>
      </c>
    </row>
    <row r="44" spans="1:5">
      <c r="A44" t="s">
        <v>539</v>
      </c>
      <c r="B44" t="s">
        <v>582</v>
      </c>
      <c r="C44" t="s">
        <v>267</v>
      </c>
      <c r="D44" t="s">
        <v>263</v>
      </c>
    </row>
    <row r="45" spans="1:5" ht="18.75">
      <c r="A45" s="344" t="s">
        <v>494</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616</v>
      </c>
      <c r="B52" t="s">
        <v>190</v>
      </c>
      <c r="C52" t="s">
        <v>274</v>
      </c>
      <c r="D52" t="s">
        <v>254</v>
      </c>
    </row>
    <row r="53" spans="1:4">
      <c r="A53" s="347" t="s">
        <v>617</v>
      </c>
      <c r="B53" t="s">
        <v>192</v>
      </c>
      <c r="C53" t="s">
        <v>274</v>
      </c>
      <c r="D53" t="s">
        <v>254</v>
      </c>
    </row>
    <row r="54" spans="1:4">
      <c r="A54" s="347" t="s">
        <v>618</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610</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611</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625</v>
      </c>
    </row>
    <row r="89" spans="1:5">
      <c r="A89" t="s">
        <v>286</v>
      </c>
      <c r="B89" t="s">
        <v>170</v>
      </c>
      <c r="C89" t="s">
        <v>287</v>
      </c>
      <c r="D89" t="s">
        <v>263</v>
      </c>
      <c r="E89" t="s">
        <v>626</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627</v>
      </c>
    </row>
    <row r="98" spans="1:5">
      <c r="A98" t="s">
        <v>296</v>
      </c>
      <c r="B98" t="s">
        <v>179</v>
      </c>
      <c r="C98" t="s">
        <v>285</v>
      </c>
      <c r="D98" t="s">
        <v>263</v>
      </c>
      <c r="E98" t="s">
        <v>179</v>
      </c>
    </row>
    <row r="99" spans="1:5">
      <c r="A99" t="s">
        <v>297</v>
      </c>
      <c r="B99" t="s">
        <v>180</v>
      </c>
      <c r="C99" t="s">
        <v>280</v>
      </c>
      <c r="D99" t="s">
        <v>263</v>
      </c>
      <c r="E99" t="s">
        <v>627</v>
      </c>
    </row>
    <row r="100" spans="1:5">
      <c r="A100" t="s">
        <v>298</v>
      </c>
      <c r="B100" t="s">
        <v>181</v>
      </c>
      <c r="C100" t="s">
        <v>285</v>
      </c>
      <c r="D100" t="s">
        <v>263</v>
      </c>
      <c r="E100" t="s">
        <v>181</v>
      </c>
    </row>
    <row r="101" spans="1:5">
      <c r="A101" t="s">
        <v>299</v>
      </c>
      <c r="B101" t="s">
        <v>182</v>
      </c>
      <c r="C101" t="s">
        <v>280</v>
      </c>
      <c r="D101" t="s">
        <v>263</v>
      </c>
      <c r="E101" t="s">
        <v>627</v>
      </c>
    </row>
    <row r="102" spans="1:5">
      <c r="A102" t="s">
        <v>438</v>
      </c>
      <c r="B102" t="s">
        <v>183</v>
      </c>
      <c r="C102" t="s">
        <v>453</v>
      </c>
      <c r="D102" t="s">
        <v>263</v>
      </c>
    </row>
    <row r="103" spans="1:5">
      <c r="A103" t="s">
        <v>586</v>
      </c>
      <c r="B103" t="s">
        <v>589</v>
      </c>
      <c r="C103" t="s">
        <v>453</v>
      </c>
      <c r="D103" t="s">
        <v>263</v>
      </c>
      <c r="E103" t="s">
        <v>613</v>
      </c>
    </row>
    <row r="104" spans="1:5">
      <c r="A104" t="s">
        <v>587</v>
      </c>
      <c r="B104" t="s">
        <v>590</v>
      </c>
      <c r="C104" t="s">
        <v>453</v>
      </c>
      <c r="D104" t="s">
        <v>263</v>
      </c>
      <c r="E104" t="s">
        <v>614</v>
      </c>
    </row>
    <row r="105" spans="1:5">
      <c r="A105" t="s">
        <v>588</v>
      </c>
      <c r="B105" t="s">
        <v>591</v>
      </c>
      <c r="C105" t="s">
        <v>453</v>
      </c>
      <c r="D105" t="s">
        <v>263</v>
      </c>
    </row>
    <row r="106" spans="1:5" ht="18.75">
      <c r="A106" s="344" t="s">
        <v>513</v>
      </c>
      <c r="B106" s="344"/>
      <c r="C106" s="344"/>
      <c r="D106" s="344"/>
      <c r="E106" s="344"/>
    </row>
    <row r="107" spans="1:5">
      <c r="A107" t="s">
        <v>329</v>
      </c>
      <c r="B107" t="s">
        <v>249</v>
      </c>
      <c r="C107" t="s">
        <v>253</v>
      </c>
      <c r="D107" t="s">
        <v>254</v>
      </c>
    </row>
    <row r="108" spans="1:5">
      <c r="A108" t="s">
        <v>421</v>
      </c>
      <c r="B108" t="s">
        <v>420</v>
      </c>
      <c r="C108" t="s">
        <v>422</v>
      </c>
      <c r="D108" t="s">
        <v>254</v>
      </c>
      <c r="E108" t="s">
        <v>629</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625</v>
      </c>
    </row>
    <row r="114" spans="1:5">
      <c r="A114" t="s">
        <v>286</v>
      </c>
      <c r="B114" t="s">
        <v>170</v>
      </c>
      <c r="C114" t="s">
        <v>287</v>
      </c>
      <c r="D114" t="s">
        <v>263</v>
      </c>
      <c r="E114" t="s">
        <v>626</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627</v>
      </c>
    </row>
    <row r="123" spans="1:5">
      <c r="A123" t="s">
        <v>296</v>
      </c>
      <c r="B123" t="s">
        <v>179</v>
      </c>
      <c r="C123" t="s">
        <v>285</v>
      </c>
      <c r="D123" t="s">
        <v>263</v>
      </c>
      <c r="E123" t="s">
        <v>179</v>
      </c>
    </row>
    <row r="124" spans="1:5">
      <c r="A124" t="s">
        <v>297</v>
      </c>
      <c r="B124" t="s">
        <v>180</v>
      </c>
      <c r="C124" t="s">
        <v>280</v>
      </c>
      <c r="D124" t="s">
        <v>263</v>
      </c>
      <c r="E124" t="s">
        <v>627</v>
      </c>
    </row>
    <row r="125" spans="1:5">
      <c r="A125" t="s">
        <v>298</v>
      </c>
      <c r="B125" t="s">
        <v>181</v>
      </c>
      <c r="C125" t="s">
        <v>285</v>
      </c>
      <c r="D125" t="s">
        <v>263</v>
      </c>
      <c r="E125" t="s">
        <v>181</v>
      </c>
    </row>
    <row r="126" spans="1:5">
      <c r="A126" t="s">
        <v>299</v>
      </c>
      <c r="B126" t="s">
        <v>182</v>
      </c>
      <c r="C126" t="s">
        <v>280</v>
      </c>
      <c r="D126" t="s">
        <v>263</v>
      </c>
      <c r="E126" t="s">
        <v>628</v>
      </c>
    </row>
    <row r="127" spans="1:5">
      <c r="A127" t="s">
        <v>584</v>
      </c>
      <c r="B127" t="s">
        <v>501</v>
      </c>
      <c r="C127" t="s">
        <v>453</v>
      </c>
      <c r="D127" t="s">
        <v>263</v>
      </c>
      <c r="E127" t="s">
        <v>630</v>
      </c>
    </row>
    <row r="128" spans="1:5">
      <c r="A128" t="s">
        <v>583</v>
      </c>
      <c r="B128" t="s">
        <v>519</v>
      </c>
      <c r="C128" t="s">
        <v>602</v>
      </c>
      <c r="D128" t="s">
        <v>254</v>
      </c>
      <c r="E128" t="s">
        <v>615</v>
      </c>
    </row>
    <row r="129" spans="1:5">
      <c r="A129" t="s">
        <v>370</v>
      </c>
      <c r="B129" t="s">
        <v>347</v>
      </c>
      <c r="C129" t="s">
        <v>423</v>
      </c>
      <c r="D129" t="s">
        <v>254</v>
      </c>
    </row>
    <row r="130" spans="1:5">
      <c r="A130" t="s">
        <v>585</v>
      </c>
      <c r="B130" t="s">
        <v>348</v>
      </c>
      <c r="C130" t="s">
        <v>603</v>
      </c>
      <c r="D130" t="s">
        <v>254</v>
      </c>
    </row>
    <row r="131" spans="1:5">
      <c r="A131" t="s">
        <v>436</v>
      </c>
      <c r="B131" t="s">
        <v>435</v>
      </c>
      <c r="C131" t="s">
        <v>604</v>
      </c>
      <c r="D131" t="s">
        <v>254</v>
      </c>
    </row>
    <row r="132" spans="1:5">
      <c r="A132" t="s">
        <v>278</v>
      </c>
      <c r="B132" t="s">
        <v>144</v>
      </c>
      <c r="C132" t="s">
        <v>287</v>
      </c>
      <c r="D132" t="s">
        <v>263</v>
      </c>
    </row>
    <row r="133" spans="1:5" ht="18.75">
      <c r="A133" s="344" t="s">
        <v>514</v>
      </c>
      <c r="B133" s="344"/>
      <c r="C133" s="344"/>
      <c r="D133" s="344"/>
      <c r="E133" s="344"/>
    </row>
    <row r="134" spans="1:5">
      <c r="A134" t="s">
        <v>329</v>
      </c>
      <c r="B134" t="s">
        <v>249</v>
      </c>
      <c r="C134" t="s">
        <v>253</v>
      </c>
      <c r="D134" t="s">
        <v>254</v>
      </c>
    </row>
    <row r="135" spans="1:5">
      <c r="A135" t="s">
        <v>421</v>
      </c>
      <c r="B135" t="s">
        <v>420</v>
      </c>
      <c r="C135" t="s">
        <v>422</v>
      </c>
      <c r="D135" t="s">
        <v>254</v>
      </c>
      <c r="E135" t="s">
        <v>629</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625</v>
      </c>
    </row>
    <row r="141" spans="1:5">
      <c r="A141" t="s">
        <v>286</v>
      </c>
      <c r="B141" t="s">
        <v>170</v>
      </c>
      <c r="C141" t="s">
        <v>287</v>
      </c>
      <c r="D141" t="s">
        <v>263</v>
      </c>
      <c r="E141" t="s">
        <v>626</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627</v>
      </c>
    </row>
    <row r="150" spans="1:5">
      <c r="A150" t="s">
        <v>296</v>
      </c>
      <c r="B150" t="s">
        <v>179</v>
      </c>
      <c r="C150" t="s">
        <v>285</v>
      </c>
      <c r="D150" t="s">
        <v>263</v>
      </c>
      <c r="E150" t="s">
        <v>179</v>
      </c>
    </row>
    <row r="151" spans="1:5">
      <c r="A151" t="s">
        <v>299</v>
      </c>
      <c r="B151" t="s">
        <v>182</v>
      </c>
      <c r="C151" t="s">
        <v>280</v>
      </c>
      <c r="D151" t="s">
        <v>263</v>
      </c>
      <c r="E151" t="s">
        <v>628</v>
      </c>
    </row>
    <row r="152" spans="1:5">
      <c r="A152" t="s">
        <v>375</v>
      </c>
      <c r="B152" t="s">
        <v>349</v>
      </c>
      <c r="C152" t="s">
        <v>424</v>
      </c>
      <c r="D152" t="s">
        <v>254</v>
      </c>
    </row>
    <row r="153" spans="1:5">
      <c r="A153" t="s">
        <v>378</v>
      </c>
      <c r="B153" t="s">
        <v>350</v>
      </c>
      <c r="C153" t="s">
        <v>425</v>
      </c>
      <c r="D153" t="s">
        <v>254</v>
      </c>
    </row>
    <row r="154" spans="1:5">
      <c r="A154" t="s">
        <v>436</v>
      </c>
      <c r="B154" t="s">
        <v>435</v>
      </c>
      <c r="C154" t="s">
        <v>604</v>
      </c>
      <c r="D154" t="s">
        <v>254</v>
      </c>
    </row>
    <row r="155" spans="1:5">
      <c r="A155" t="s">
        <v>278</v>
      </c>
      <c r="B155" t="s">
        <v>144</v>
      </c>
      <c r="C155" t="s">
        <v>287</v>
      </c>
      <c r="D155" t="s">
        <v>263</v>
      </c>
    </row>
    <row r="156" spans="1:5">
      <c r="A156" t="s">
        <v>584</v>
      </c>
      <c r="B156" t="s">
        <v>501</v>
      </c>
      <c r="C156" t="s">
        <v>453</v>
      </c>
      <c r="D156" t="s">
        <v>263</v>
      </c>
      <c r="E156" t="s">
        <v>630</v>
      </c>
    </row>
    <row r="157" spans="1:5" ht="18.75">
      <c r="A157" s="344" t="s">
        <v>520</v>
      </c>
      <c r="B157" s="344"/>
      <c r="C157" s="344"/>
      <c r="D157" s="344"/>
      <c r="E157" s="344"/>
    </row>
    <row r="158" spans="1:5">
      <c r="A158" t="s">
        <v>380</v>
      </c>
      <c r="B158" t="s">
        <v>351</v>
      </c>
      <c r="C158" t="s">
        <v>605</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629</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625</v>
      </c>
    </row>
    <row r="168" spans="1:5">
      <c r="A168" t="s">
        <v>286</v>
      </c>
      <c r="B168" t="s">
        <v>170</v>
      </c>
      <c r="C168" t="s">
        <v>287</v>
      </c>
      <c r="D168" t="s">
        <v>263</v>
      </c>
      <c r="E168" t="s">
        <v>626</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627</v>
      </c>
    </row>
    <row r="177" spans="1:5">
      <c r="A177" t="s">
        <v>296</v>
      </c>
      <c r="B177" t="s">
        <v>179</v>
      </c>
      <c r="C177" t="s">
        <v>285</v>
      </c>
      <c r="D177" t="s">
        <v>263</v>
      </c>
      <c r="E177" t="s">
        <v>179</v>
      </c>
    </row>
    <row r="178" spans="1:5">
      <c r="A178" t="s">
        <v>299</v>
      </c>
      <c r="B178" t="s">
        <v>182</v>
      </c>
      <c r="C178" t="s">
        <v>280</v>
      </c>
      <c r="D178" t="s">
        <v>263</v>
      </c>
      <c r="E178" t="s">
        <v>628</v>
      </c>
    </row>
    <row r="179" spans="1:5">
      <c r="A179" t="s">
        <v>584</v>
      </c>
      <c r="B179" t="s">
        <v>501</v>
      </c>
      <c r="C179" t="s">
        <v>453</v>
      </c>
      <c r="D179" t="s">
        <v>263</v>
      </c>
      <c r="E179" t="s">
        <v>630</v>
      </c>
    </row>
    <row r="180" spans="1:5" ht="18.75">
      <c r="A180" s="344" t="s">
        <v>592</v>
      </c>
      <c r="B180" s="344"/>
      <c r="C180" s="344"/>
      <c r="D180" s="344"/>
      <c r="E180" s="344"/>
    </row>
    <row r="181" spans="1:5">
      <c r="A181" t="s">
        <v>278</v>
      </c>
      <c r="B181" t="s">
        <v>144</v>
      </c>
      <c r="C181" t="s">
        <v>287</v>
      </c>
      <c r="D181" t="s">
        <v>263</v>
      </c>
    </row>
    <row r="182" spans="1:5">
      <c r="A182" t="s">
        <v>593</v>
      </c>
      <c r="B182" t="s">
        <v>145</v>
      </c>
      <c r="C182" t="s">
        <v>280</v>
      </c>
      <c r="D182" t="s">
        <v>263</v>
      </c>
      <c r="E182" t="s">
        <v>639</v>
      </c>
    </row>
    <row r="183" spans="1:5">
      <c r="A183" t="s">
        <v>594</v>
      </c>
      <c r="B183" t="s">
        <v>149</v>
      </c>
      <c r="C183" t="s">
        <v>287</v>
      </c>
      <c r="D183" t="s">
        <v>263</v>
      </c>
    </row>
    <row r="184" spans="1:5">
      <c r="A184" t="s">
        <v>595</v>
      </c>
      <c r="B184" t="s">
        <v>385</v>
      </c>
      <c r="C184" t="s">
        <v>453</v>
      </c>
      <c r="D184" t="s">
        <v>263</v>
      </c>
    </row>
    <row r="185" spans="1:5" ht="18.75">
      <c r="A185" s="344" t="s">
        <v>596</v>
      </c>
      <c r="B185" s="344"/>
      <c r="C185" s="344"/>
      <c r="D185" s="344"/>
      <c r="E185" s="344"/>
    </row>
    <row r="186" spans="1:5">
      <c r="A186" t="s">
        <v>329</v>
      </c>
      <c r="B186" t="s">
        <v>606</v>
      </c>
      <c r="C186" t="s">
        <v>253</v>
      </c>
      <c r="D186" t="s">
        <v>254</v>
      </c>
    </row>
    <row r="187" spans="1:5">
      <c r="A187" t="s">
        <v>597</v>
      </c>
      <c r="B187" t="s">
        <v>146</v>
      </c>
      <c r="C187" t="s">
        <v>253</v>
      </c>
      <c r="D187" t="s">
        <v>254</v>
      </c>
    </row>
    <row r="188" spans="1:5">
      <c r="A188" t="s">
        <v>283</v>
      </c>
      <c r="B188" t="s">
        <v>147</v>
      </c>
      <c r="C188" t="s">
        <v>280</v>
      </c>
      <c r="D188" t="s">
        <v>263</v>
      </c>
      <c r="E188" t="s">
        <v>640</v>
      </c>
    </row>
    <row r="189" spans="1:5">
      <c r="A189" t="s">
        <v>598</v>
      </c>
      <c r="B189" t="s">
        <v>148</v>
      </c>
      <c r="C189" t="s">
        <v>285</v>
      </c>
      <c r="D189" t="s">
        <v>263</v>
      </c>
    </row>
    <row r="190" spans="1:5" ht="18.75">
      <c r="A190" s="344" t="s">
        <v>599</v>
      </c>
      <c r="B190" s="344"/>
      <c r="C190" s="344"/>
      <c r="D190" s="344"/>
      <c r="E190" s="344"/>
    </row>
    <row r="191" spans="1:5">
      <c r="A191" t="s">
        <v>278</v>
      </c>
      <c r="B191" t="s">
        <v>144</v>
      </c>
      <c r="C191" t="s">
        <v>287</v>
      </c>
      <c r="D191" t="s">
        <v>263</v>
      </c>
    </row>
    <row r="192" spans="1:5">
      <c r="A192" t="s">
        <v>593</v>
      </c>
      <c r="B192" t="s">
        <v>145</v>
      </c>
      <c r="C192" t="s">
        <v>280</v>
      </c>
      <c r="D192" t="s">
        <v>263</v>
      </c>
      <c r="E192" t="s">
        <v>639</v>
      </c>
    </row>
    <row r="193" spans="1:4">
      <c r="A193" t="s">
        <v>594</v>
      </c>
      <c r="B193" t="s">
        <v>383</v>
      </c>
      <c r="C193" t="s">
        <v>287</v>
      </c>
      <c r="D193" t="s">
        <v>263</v>
      </c>
    </row>
    <row r="194" spans="1:4">
      <c r="A194" t="s">
        <v>600</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3"/>
  <sheetViews>
    <sheetView showGridLines="0" tabSelected="1" topLeftCell="D7" zoomScale="90" zoomScaleNormal="90" workbookViewId="0">
      <pane xSplit="2" ySplit="6" topLeftCell="F61" activePane="bottomRight" state="frozen"/>
      <selection activeCell="D7" sqref="D7"/>
      <selection pane="topRight" activeCell="F7" sqref="F7"/>
      <selection pane="bottomLeft" activeCell="D13" sqref="D13"/>
      <selection pane="bottomRight" activeCell="F48" sqref="F48"/>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478" t="s">
        <v>133</v>
      </c>
      <c r="F9" s="492" t="s">
        <v>0</v>
      </c>
      <c r="G9" s="493"/>
      <c r="H9" s="469" t="s">
        <v>2</v>
      </c>
      <c r="I9" s="469" t="s">
        <v>3</v>
      </c>
      <c r="J9" s="469" t="s">
        <v>4</v>
      </c>
      <c r="K9" s="470" t="s">
        <v>5</v>
      </c>
      <c r="L9" s="470" t="s">
        <v>6</v>
      </c>
      <c r="M9" s="474" t="s">
        <v>7</v>
      </c>
      <c r="N9" s="475" t="s">
        <v>8</v>
      </c>
      <c r="O9" s="476"/>
      <c r="P9" s="476"/>
      <c r="Q9" s="477"/>
      <c r="R9" s="469" t="s">
        <v>9</v>
      </c>
      <c r="S9" s="481" t="s">
        <v>507</v>
      </c>
      <c r="T9" s="499" t="s">
        <v>134</v>
      </c>
      <c r="U9" s="498" t="s">
        <v>11</v>
      </c>
      <c r="V9" s="470" t="s">
        <v>12</v>
      </c>
      <c r="W9" s="470"/>
      <c r="X9" s="470" t="s">
        <v>13</v>
      </c>
      <c r="Y9" s="470"/>
      <c r="Z9" s="469" t="s">
        <v>14</v>
      </c>
    </row>
    <row r="10" spans="5:58" ht="28.5" customHeight="1">
      <c r="E10" s="479"/>
      <c r="F10" s="494"/>
      <c r="G10" s="495"/>
      <c r="H10" s="469"/>
      <c r="I10" s="469"/>
      <c r="J10" s="469"/>
      <c r="K10" s="470"/>
      <c r="L10" s="470"/>
      <c r="M10" s="474"/>
      <c r="N10" s="475" t="s">
        <v>15</v>
      </c>
      <c r="O10" s="476"/>
      <c r="P10" s="477"/>
      <c r="Q10" s="474" t="s">
        <v>16</v>
      </c>
      <c r="R10" s="469"/>
      <c r="S10" s="482"/>
      <c r="T10" s="469"/>
      <c r="U10" s="498"/>
      <c r="V10" s="470"/>
      <c r="W10" s="470"/>
      <c r="X10" s="470"/>
      <c r="Y10" s="470"/>
      <c r="Z10" s="469"/>
    </row>
    <row r="11" spans="5:58" ht="113.25" customHeight="1">
      <c r="E11" s="480"/>
      <c r="F11" s="496"/>
      <c r="G11" s="497"/>
      <c r="H11" s="469"/>
      <c r="I11" s="469"/>
      <c r="J11" s="469"/>
      <c r="K11" s="470"/>
      <c r="L11" s="470"/>
      <c r="M11" s="474"/>
      <c r="N11" s="140" t="s">
        <v>17</v>
      </c>
      <c r="O11" s="140" t="s">
        <v>18</v>
      </c>
      <c r="P11" s="145" t="s">
        <v>19</v>
      </c>
      <c r="Q11" s="474"/>
      <c r="R11" s="469"/>
      <c r="S11" s="483"/>
      <c r="T11" s="469"/>
      <c r="U11" s="498"/>
      <c r="V11" s="140" t="s">
        <v>20</v>
      </c>
      <c r="W11" s="68" t="s">
        <v>21</v>
      </c>
      <c r="X11" s="145" t="s">
        <v>20</v>
      </c>
      <c r="Y11" s="68" t="s">
        <v>21</v>
      </c>
      <c r="Z11" s="469"/>
    </row>
    <row r="12" spans="5:58" ht="18.75" customHeight="1">
      <c r="E12" s="120" t="s">
        <v>22</v>
      </c>
      <c r="F12" s="471" t="s">
        <v>23</v>
      </c>
      <c r="G12" s="471"/>
      <c r="H12" s="471"/>
      <c r="I12" s="471"/>
      <c r="J12" s="471"/>
      <c r="K12" s="471"/>
      <c r="L12" s="471"/>
      <c r="M12" s="471"/>
      <c r="N12" s="471"/>
      <c r="O12" s="471"/>
      <c r="P12" s="471"/>
      <c r="Q12" s="471"/>
      <c r="R12" s="471"/>
      <c r="S12" s="471"/>
      <c r="T12" s="471"/>
      <c r="U12" s="471"/>
      <c r="V12" s="471"/>
      <c r="W12" s="471"/>
      <c r="X12" s="471"/>
      <c r="Y12" s="471"/>
      <c r="Z12" s="366"/>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00000000000001" customHeight="1">
      <c r="E14" s="109" t="s">
        <v>26</v>
      </c>
      <c r="F14" s="243" t="s">
        <v>27</v>
      </c>
      <c r="G14" s="240"/>
      <c r="H14" s="191">
        <f>IFERROR(IF(COUNT(IndHUF!$AD$13),IF(IndHUF!$AD$13=0,"0",IndHUF!$AD$13),""),"")</f>
        <v>6</v>
      </c>
      <c r="I14" s="356">
        <f>+IF(COUNT(IndHUF!H22),IndHUF!H22,"")</f>
        <v>2511075</v>
      </c>
      <c r="J14" s="356" t="str">
        <f>+IF(COUNT(IndHUF!I22),IndHUF!I22,"")</f>
        <v/>
      </c>
      <c r="K14" s="133" t="str">
        <f>+IF(COUNT(IndHUF!J22),IndHUF!J22,"")</f>
        <v/>
      </c>
      <c r="L14" s="133">
        <f>+IF(COUNT(IndHUF!K22),IndHUF!K22,"")</f>
        <v>2511075</v>
      </c>
      <c r="M14" s="173">
        <f>+IFERROR(IF(COUNT(L14),ROUND(L14/'Shareholding Pattern'!$L$57*100,2),""),0)</f>
        <v>65.849999999999994</v>
      </c>
      <c r="N14" s="190">
        <f>+IF(COUNT(+IndHUF!M22),SUM(+IndHUF!M22),"")</f>
        <v>2511075</v>
      </c>
      <c r="O14" s="190" t="str">
        <f>+IF(COUNT(+IndHUF!N22),SUM(+IndHUF!N22),"")</f>
        <v/>
      </c>
      <c r="P14" s="356">
        <f>+IF(COUNT(IndHUF!O22),IndHUF!O22,"")</f>
        <v>2511075</v>
      </c>
      <c r="Q14" s="173">
        <f>+IF(COUNT(IndHUF!P22),IndHUF!P22,"")</f>
        <v>84.54</v>
      </c>
      <c r="R14" s="356" t="str">
        <f>+IF(COUNT(IndHUF!Q22),IndHUF!Q22,"")</f>
        <v/>
      </c>
      <c r="S14" s="356" t="str">
        <f>+IF(COUNT(IndHUF!R22),IndHUF!R22,"")</f>
        <v/>
      </c>
      <c r="T14" s="356" t="str">
        <f>+IF(COUNT(IndHUF!S22),IndHUF!S22,"")</f>
        <v/>
      </c>
      <c r="U14" s="134">
        <f>+IFERROR(IF(COUNT(L14,T14),ROUND(SUM(L14,T14)/SUM('Shareholding Pattern'!$L$57,'Shareholding Pattern'!$T$57)*100,2),""),0)</f>
        <v>65.849999999999994</v>
      </c>
      <c r="V14" s="211" t="str">
        <f>+IF(COUNT(IndHUF!U22),IndHUF!U22,"")</f>
        <v/>
      </c>
      <c r="W14" s="186" t="str">
        <f>+IFERROR(IF(COUNT(V14),ROUND(SUM(V14)/SUM(L14)*100,2),""),0)</f>
        <v/>
      </c>
      <c r="X14" s="211" t="str">
        <f>+IF(COUNT(IndHUF!W22),IndHUF!W22,"")</f>
        <v/>
      </c>
      <c r="Y14" s="134" t="str">
        <f>+IFERROR(IF(COUNT(X14),ROUND(SUM(X14)/SUM(L14)*100,2),""),0)</f>
        <v/>
      </c>
      <c r="Z14" s="356">
        <f>+IF(COUNT(IndHUF!Y22),IndHUF!Y22,"")</f>
        <v>2511075</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7" t="str">
        <f>IFERROR(IF(COUNT(OtherIND!J16),(OtherIND!J16),""),"")</f>
        <v/>
      </c>
      <c r="J17" s="357"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7" t="str">
        <f>IFERROR(IF(COUNT(OtherIND!Q16),(OtherIND!Q16),""),"")</f>
        <v/>
      </c>
      <c r="Q17" s="215" t="str">
        <f>IFERROR(IF(COUNT(OtherIND!R16),(OtherIND!R16),""),0)</f>
        <v/>
      </c>
      <c r="R17" s="357" t="str">
        <f>IFERROR(IF(COUNT(OtherIND!S16),(OtherIND!S16),""),"")</f>
        <v/>
      </c>
      <c r="S17" s="357" t="str">
        <f>IFERROR(IF(COUNT(OtherIND!T16),(OtherIND!T16),""),"")</f>
        <v/>
      </c>
      <c r="T17" s="357"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7" t="str">
        <f>IFERROR(IF(COUNT(OtherIND!AA16),(OtherIND!AA16),""),"")</f>
        <v/>
      </c>
      <c r="AA17" s="101"/>
      <c r="AR17" t="s">
        <v>187</v>
      </c>
      <c r="AX17" t="s">
        <v>332</v>
      </c>
      <c r="AZ17" t="s">
        <v>390</v>
      </c>
      <c r="BF17" t="s">
        <v>369</v>
      </c>
    </row>
    <row r="18" spans="5:58" ht="20.100000000000001" customHeight="1">
      <c r="E18" s="472" t="s">
        <v>35</v>
      </c>
      <c r="F18" s="472"/>
      <c r="G18" s="472"/>
      <c r="H18" s="64">
        <f>+IFERROR(IF(COUNT(H14:H17),ROUND(SUM(H14:H17),0),""),"")</f>
        <v>6</v>
      </c>
      <c r="I18" s="64">
        <f t="shared" ref="I18:Z18" si="2">+IFERROR(IF(COUNT(I14:I17),ROUND(SUM(I14:I17),0),""),"")</f>
        <v>2511075</v>
      </c>
      <c r="J18" s="64" t="str">
        <f t="shared" si="2"/>
        <v/>
      </c>
      <c r="K18" s="4" t="str">
        <f t="shared" si="2"/>
        <v/>
      </c>
      <c r="L18" s="64">
        <f t="shared" si="2"/>
        <v>2511075</v>
      </c>
      <c r="M18" s="175">
        <f>+IFERROR(IF(COUNT(L18),ROUND(L18/'Shareholding Pattern'!$L$57*100,2),""),0)</f>
        <v>65.849999999999994</v>
      </c>
      <c r="N18" s="142">
        <f t="shared" si="2"/>
        <v>2511075</v>
      </c>
      <c r="O18" s="142" t="str">
        <f t="shared" si="2"/>
        <v/>
      </c>
      <c r="P18" s="64">
        <f t="shared" si="2"/>
        <v>2511075</v>
      </c>
      <c r="Q18" s="183">
        <f>IFERROR(IF(COUNT(P18),ROUND(P18/$P$58*100,2),""),0)</f>
        <v>84.54</v>
      </c>
      <c r="R18" s="64" t="str">
        <f t="shared" si="2"/>
        <v/>
      </c>
      <c r="S18" s="64" t="str">
        <f t="shared" si="2"/>
        <v/>
      </c>
      <c r="T18" s="64" t="str">
        <f t="shared" si="2"/>
        <v/>
      </c>
      <c r="U18" s="137">
        <f>+IFERROR(IF(COUNT(L18,T18),ROUND(SUM(L18,T18)/SUM('Shareholding Pattern'!$L$57,'Shareholding Pattern'!$T$57)*100,2),""),0)</f>
        <v>65.849999999999994</v>
      </c>
      <c r="V18" s="64" t="str">
        <f t="shared" si="2"/>
        <v/>
      </c>
      <c r="W18" s="187" t="str">
        <f>+IFERROR(IF(COUNT(V18),ROUND(SUM(V18)/SUM(L18)*100,2),""),0)</f>
        <v/>
      </c>
      <c r="X18" s="64" t="str">
        <f t="shared" si="2"/>
        <v/>
      </c>
      <c r="Y18" s="138" t="str">
        <f>+IFERROR(IF(COUNT(X18),ROUND(SUM(X18)/SUM(L18)*100,2),""),0)</f>
        <v/>
      </c>
      <c r="Z18" s="64">
        <f t="shared" si="2"/>
        <v>2511075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72" t="s">
        <v>43</v>
      </c>
      <c r="F25" s="472"/>
      <c r="G25" s="472"/>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73" t="s">
        <v>105</v>
      </c>
      <c r="F26" s="473"/>
      <c r="G26" s="473"/>
      <c r="H26" s="160">
        <f t="shared" ref="H26:Z26" si="6">+IFERROR(IF(COUNT(H18,H25),ROUND(SUM(H18,H25),0),""),"")</f>
        <v>6</v>
      </c>
      <c r="I26" s="160">
        <f t="shared" si="6"/>
        <v>2511075</v>
      </c>
      <c r="J26" s="160" t="str">
        <f t="shared" si="6"/>
        <v/>
      </c>
      <c r="K26" s="158" t="str">
        <f t="shared" si="6"/>
        <v/>
      </c>
      <c r="L26" s="160">
        <f t="shared" si="6"/>
        <v>2511075</v>
      </c>
      <c r="M26" s="175">
        <f>+IFERROR(IF(COUNT(L26),ROUND(L26/'Shareholding Pattern'!$L$57*100,2),""),0)</f>
        <v>65.849999999999994</v>
      </c>
      <c r="N26" s="159">
        <f t="shared" si="6"/>
        <v>2511075</v>
      </c>
      <c r="O26" s="159" t="str">
        <f t="shared" si="6"/>
        <v/>
      </c>
      <c r="P26" s="160">
        <f t="shared" si="6"/>
        <v>2511075</v>
      </c>
      <c r="Q26" s="183">
        <f>IFERROR(IF(COUNT(P26),ROUND(P26/$P$58*100,2),""),0)</f>
        <v>84.54</v>
      </c>
      <c r="R26" s="358" t="str">
        <f t="shared" si="6"/>
        <v/>
      </c>
      <c r="S26" s="358" t="str">
        <f t="shared" si="6"/>
        <v/>
      </c>
      <c r="T26" s="160" t="str">
        <f t="shared" si="6"/>
        <v/>
      </c>
      <c r="U26" s="137">
        <f>+IFERROR(IF(COUNT(L26,T26),ROUND(SUM(L26,T26)/SUM('Shareholding Pattern'!$L$57,'Shareholding Pattern'!$T$57)*100,2),""),0)</f>
        <v>65.849999999999994</v>
      </c>
      <c r="V26" s="160" t="str">
        <f t="shared" si="6"/>
        <v/>
      </c>
      <c r="W26" s="187" t="str">
        <f>+IFERROR(IF(COUNT(V26),ROUND(SUM(V26)/SUM(L26)*100,2),""),0)</f>
        <v/>
      </c>
      <c r="X26" s="160" t="str">
        <f t="shared" si="6"/>
        <v/>
      </c>
      <c r="Y26" s="138" t="str">
        <f t="shared" si="4"/>
        <v/>
      </c>
      <c r="Z26" s="160">
        <f t="shared" si="6"/>
        <v>2511075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509</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00000000000001" customHeight="1">
      <c r="E29" s="108" t="s">
        <v>24</v>
      </c>
      <c r="F29" s="484" t="s">
        <v>40</v>
      </c>
      <c r="G29" s="485"/>
      <c r="H29" s="485"/>
      <c r="I29" s="485"/>
      <c r="J29" s="485"/>
      <c r="K29" s="485"/>
      <c r="L29" s="485"/>
      <c r="M29" s="485"/>
      <c r="N29" s="485"/>
      <c r="O29" s="485"/>
      <c r="P29" s="485"/>
      <c r="Q29" s="485"/>
      <c r="R29" s="485"/>
      <c r="S29" s="485"/>
      <c r="T29" s="485"/>
      <c r="U29" s="485"/>
      <c r="V29" s="485"/>
      <c r="W29" s="485"/>
      <c r="X29" s="485"/>
      <c r="Y29" s="485"/>
      <c r="Z29" s="485"/>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6"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05"/>
      <c r="Y30" s="506"/>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07"/>
      <c r="Y31" s="508"/>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07"/>
      <c r="Y32" s="508"/>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07"/>
      <c r="Y33" s="508"/>
      <c r="Z33" s="296"/>
      <c r="AR33" t="s">
        <v>198</v>
      </c>
      <c r="AX33" t="s">
        <v>222</v>
      </c>
      <c r="AZ33" t="s">
        <v>243</v>
      </c>
      <c r="BF33" t="s">
        <v>365</v>
      </c>
    </row>
    <row r="34" spans="5:58" ht="20.100000000000001" customHeight="1">
      <c r="E34" s="110" t="s">
        <v>42</v>
      </c>
      <c r="F34" s="251" t="s">
        <v>50</v>
      </c>
      <c r="H34" s="296">
        <v>1</v>
      </c>
      <c r="I34" s="296">
        <v>41805</v>
      </c>
      <c r="J34" s="296"/>
      <c r="K34" s="132"/>
      <c r="L34" s="192">
        <f t="shared" si="9"/>
        <v>41805</v>
      </c>
      <c r="M34" s="217">
        <f>+IFERROR(IF(COUNT(L34),ROUND(L34/'Shareholding Pattern'!$L$57*100,2),""),"")</f>
        <v>1.1000000000000001</v>
      </c>
      <c r="N34" s="326">
        <f t="shared" si="12"/>
        <v>41805</v>
      </c>
      <c r="O34" s="132"/>
      <c r="P34" s="192">
        <f t="shared" si="10"/>
        <v>41805</v>
      </c>
      <c r="Q34" s="182">
        <f>+IFERROR(IF(COUNT(P34),ROUND(P34/'Shareholding Pattern'!$P$58*100,2),""),"")</f>
        <v>1.41</v>
      </c>
      <c r="R34" s="296"/>
      <c r="S34" s="296"/>
      <c r="T34" s="192" t="str">
        <f>+IFERROR(IF(COUNT(R34,S34),ROUND(SUM(R34,S34),0),""),"")</f>
        <v/>
      </c>
      <c r="U34" s="218">
        <f>+IFERROR(IF(COUNT(L34,T34),ROUND(SUM(L34,T34)/SUM('Shareholding Pattern'!$L$57,'Shareholding Pattern'!$T$57)*100,2),""),"")</f>
        <v>1.1000000000000001</v>
      </c>
      <c r="V34" s="132"/>
      <c r="W34" s="186" t="str">
        <f t="shared" si="8"/>
        <v/>
      </c>
      <c r="X34" s="507"/>
      <c r="Y34" s="508"/>
      <c r="Z34" s="296">
        <v>41805</v>
      </c>
      <c r="AR34" t="s">
        <v>199</v>
      </c>
      <c r="AX34" t="s">
        <v>223</v>
      </c>
      <c r="AZ34" t="s">
        <v>244</v>
      </c>
      <c r="BF34" t="s">
        <v>366</v>
      </c>
    </row>
    <row r="35" spans="5:58" ht="20.100000000000001" customHeight="1">
      <c r="E35" s="110" t="s">
        <v>51</v>
      </c>
      <c r="F35" s="251" t="s">
        <v>31</v>
      </c>
      <c r="H35" s="296"/>
      <c r="I35" s="296"/>
      <c r="J35" s="296"/>
      <c r="K35" s="132"/>
      <c r="L35" s="192" t="str">
        <f t="shared" si="9"/>
        <v/>
      </c>
      <c r="M35" s="217" t="str">
        <f>+IFERROR(IF(COUNT(L35),ROUND(L35/'Shareholding Pattern'!$L$57*100,2),""),"")</f>
        <v/>
      </c>
      <c r="N35" s="326"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07"/>
      <c r="Y35" s="508"/>
      <c r="Z35" s="296"/>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07"/>
      <c r="Y36" s="508"/>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07"/>
      <c r="Y37" s="508"/>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6"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07"/>
      <c r="Y38" s="508"/>
      <c r="Z38" s="296"/>
      <c r="AR38" t="s">
        <v>203</v>
      </c>
      <c r="AX38" t="s">
        <v>345</v>
      </c>
      <c r="AZ38" t="s">
        <v>247</v>
      </c>
      <c r="BF38" t="s">
        <v>377</v>
      </c>
    </row>
    <row r="39" spans="5:58" ht="20.100000000000001" customHeight="1">
      <c r="E39" s="472" t="s">
        <v>57</v>
      </c>
      <c r="F39" s="472"/>
      <c r="G39" s="472"/>
      <c r="H39" s="64">
        <f t="shared" ref="H39:Z39" si="13">+IFERROR(IF(COUNT(H30:H38),ROUND(SUM(H30:H38),0),""),"")</f>
        <v>1</v>
      </c>
      <c r="I39" s="64">
        <f t="shared" si="13"/>
        <v>41805</v>
      </c>
      <c r="J39" s="64" t="str">
        <f t="shared" si="13"/>
        <v/>
      </c>
      <c r="K39" s="64" t="str">
        <f t="shared" si="13"/>
        <v/>
      </c>
      <c r="L39" s="64">
        <f t="shared" si="9"/>
        <v>41805</v>
      </c>
      <c r="M39" s="176">
        <f>+IFERROR(IF(COUNT(L39),ROUND(L39/'Shareholding Pattern'!$L$57*100,2),""),"")</f>
        <v>1.1000000000000001</v>
      </c>
      <c r="N39" s="176">
        <f t="shared" si="13"/>
        <v>41805</v>
      </c>
      <c r="O39" s="176" t="str">
        <f t="shared" si="13"/>
        <v/>
      </c>
      <c r="P39" s="64">
        <f t="shared" si="13"/>
        <v>41805</v>
      </c>
      <c r="Q39" s="183">
        <f>+IFERROR(IF(COUNT(P39),ROUND(P39/'Shareholding Pattern'!$P$58*100,2),""),"")</f>
        <v>1.41</v>
      </c>
      <c r="R39" s="64" t="str">
        <f t="shared" si="13"/>
        <v/>
      </c>
      <c r="S39" s="64" t="str">
        <f t="shared" si="13"/>
        <v/>
      </c>
      <c r="T39" s="64" t="str">
        <f t="shared" si="13"/>
        <v/>
      </c>
      <c r="U39" s="161">
        <f>+IFERROR(IF(COUNT(L39,T39),ROUND(SUM(L39,T39)/SUM('Shareholding Pattern'!$L$57,'Shareholding Pattern'!$T$57)*100,2),""),"")</f>
        <v>1.1000000000000001</v>
      </c>
      <c r="V39" s="64" t="str">
        <f t="shared" si="13"/>
        <v/>
      </c>
      <c r="W39" s="188" t="str">
        <f t="shared" si="8"/>
        <v/>
      </c>
      <c r="X39" s="507"/>
      <c r="Y39" s="508"/>
      <c r="Z39" s="64">
        <f t="shared" si="13"/>
        <v>41805</v>
      </c>
      <c r="AR39" t="s">
        <v>204</v>
      </c>
      <c r="AX39" t="s">
        <v>346</v>
      </c>
      <c r="AZ39" t="s">
        <v>391</v>
      </c>
      <c r="BF39" t="s">
        <v>379</v>
      </c>
    </row>
    <row r="40" spans="5:58" ht="37.5" customHeight="1">
      <c r="E40" s="162" t="s">
        <v>60</v>
      </c>
      <c r="F40" s="246" t="s">
        <v>61</v>
      </c>
      <c r="G40" s="241"/>
      <c r="H40" s="296">
        <v>1</v>
      </c>
      <c r="I40" s="296">
        <v>15400</v>
      </c>
      <c r="J40" s="296"/>
      <c r="K40" s="296"/>
      <c r="L40" s="222">
        <f>+IFERROR(IF(COUNT(I40:K40),ROUND(SUM(I40:K40),0),""),"")</f>
        <v>15400</v>
      </c>
      <c r="M40" s="223">
        <f>+IFERROR(IF(COUNT(L40),ROUND(L40/'Shareholding Pattern'!$L$57*100,2),""),"")</f>
        <v>0.4</v>
      </c>
      <c r="N40" s="296">
        <f>IF(I40="","",I40)</f>
        <v>15400</v>
      </c>
      <c r="O40" s="296"/>
      <c r="P40" s="363">
        <f t="shared" ref="P40" si="14">+IFERROR(IF(COUNT(N40:O40),ROUND(SUM(N40:O40),0),""),"")</f>
        <v>15400</v>
      </c>
      <c r="Q40" s="224">
        <f>+IFERROR(IF(COUNT(P40),ROUND(P40/'Shareholding Pattern'!$P$58*100,2),""),"")</f>
        <v>0.52</v>
      </c>
      <c r="R40" s="296"/>
      <c r="S40" s="296"/>
      <c r="T40" s="363" t="str">
        <f t="shared" ref="T40" si="15">+IFERROR(IF(COUNT(R40:S40),ROUND(SUM(R40:S40),0),""),"")</f>
        <v/>
      </c>
      <c r="U40" s="225">
        <f>+IFERROR(IF(COUNT(L40,T40),ROUND(SUM(L40,T40)/SUM('Shareholding Pattern'!$L$57,'Shareholding Pattern'!$T$57)*100,2),""),"")</f>
        <v>0.4</v>
      </c>
      <c r="V40" s="296"/>
      <c r="W40" s="355" t="str">
        <f t="shared" si="8"/>
        <v/>
      </c>
      <c r="X40" s="507"/>
      <c r="Y40" s="508"/>
      <c r="Z40" s="296">
        <v>15400</v>
      </c>
      <c r="AR40" t="s">
        <v>205</v>
      </c>
      <c r="AX40" t="s">
        <v>226</v>
      </c>
      <c r="AZ40" t="s">
        <v>248</v>
      </c>
      <c r="BF40" t="s">
        <v>382</v>
      </c>
    </row>
    <row r="41" spans="5:58" ht="20.100000000000001" customHeight="1">
      <c r="E41" s="472" t="s">
        <v>62</v>
      </c>
      <c r="F41" s="472"/>
      <c r="G41" s="472"/>
      <c r="H41" s="53">
        <f>+IF(COUNT(H40),SUM(H40),"")</f>
        <v>1</v>
      </c>
      <c r="I41" s="53">
        <f t="shared" ref="I41:V41" si="16">+IF(COUNT(I40),SUM(I40),"")</f>
        <v>15400</v>
      </c>
      <c r="J41" s="53" t="str">
        <f t="shared" si="16"/>
        <v/>
      </c>
      <c r="K41" s="1" t="str">
        <f t="shared" si="16"/>
        <v/>
      </c>
      <c r="L41" s="53">
        <f t="shared" si="16"/>
        <v>15400</v>
      </c>
      <c r="M41" s="176">
        <f>+IFERROR(IF(COUNT(L41),ROUND(L41/'Shareholding Pattern'!$L$57*100,2),""),"")</f>
        <v>0.4</v>
      </c>
      <c r="N41" s="34">
        <f t="shared" si="16"/>
        <v>15400</v>
      </c>
      <c r="O41" s="34" t="str">
        <f t="shared" si="16"/>
        <v/>
      </c>
      <c r="P41" s="53">
        <f t="shared" si="16"/>
        <v>15400</v>
      </c>
      <c r="Q41" s="184">
        <f>+IFERROR(IF(COUNT(P41),ROUND(P41/'Shareholding Pattern'!$P$58*100,2),""),"")</f>
        <v>0.52</v>
      </c>
      <c r="R41" s="53" t="str">
        <f t="shared" si="16"/>
        <v/>
      </c>
      <c r="S41" s="53" t="str">
        <f t="shared" si="16"/>
        <v/>
      </c>
      <c r="T41" s="53" t="str">
        <f t="shared" si="16"/>
        <v/>
      </c>
      <c r="U41" s="161">
        <f>+IFERROR(IF(COUNT(L41,T41),ROUND(SUM(L41,T41)/SUM('Shareholding Pattern'!$L$57,'Shareholding Pattern'!$T$57)*100,2),""),"")</f>
        <v>0.4</v>
      </c>
      <c r="V41" s="53" t="str">
        <f t="shared" si="16"/>
        <v/>
      </c>
      <c r="W41" s="188" t="str">
        <f t="shared" si="8"/>
        <v/>
      </c>
      <c r="X41" s="507"/>
      <c r="Y41" s="508"/>
      <c r="Z41" s="53">
        <f t="shared" ref="Z41" si="17">+IF(COUNT(Z40),SUM(Z40),"")</f>
        <v>15400</v>
      </c>
      <c r="AR41" t="s">
        <v>431</v>
      </c>
    </row>
    <row r="42" spans="5:58" ht="20.100000000000001" customHeight="1">
      <c r="E42" s="114" t="s">
        <v>63</v>
      </c>
      <c r="F42" s="248" t="s">
        <v>64</v>
      </c>
      <c r="G42" s="163"/>
      <c r="H42" s="360"/>
      <c r="I42" s="360"/>
      <c r="J42" s="360"/>
      <c r="K42" s="163"/>
      <c r="L42" s="163"/>
      <c r="M42" s="164"/>
      <c r="N42" s="165"/>
      <c r="O42" s="165"/>
      <c r="P42" s="360"/>
      <c r="Q42" s="164"/>
      <c r="R42" s="360"/>
      <c r="S42" s="360"/>
      <c r="T42" s="360"/>
      <c r="U42" s="163"/>
      <c r="V42" s="165"/>
      <c r="W42" s="166"/>
      <c r="X42" s="507"/>
      <c r="Y42" s="508"/>
      <c r="Z42" s="370"/>
    </row>
    <row r="43" spans="5:58" ht="51.75" customHeight="1">
      <c r="E43" s="149" t="s">
        <v>76</v>
      </c>
      <c r="F43" s="249" t="s">
        <v>65</v>
      </c>
      <c r="H43" s="296">
        <v>1188</v>
      </c>
      <c r="I43" s="296">
        <v>316894</v>
      </c>
      <c r="J43" s="296"/>
      <c r="K43" s="296"/>
      <c r="L43" s="226">
        <f>+IFERROR(IF(COUNT(I43:K43),ROUND(SUM(I43:K43),0),""),"")</f>
        <v>316894</v>
      </c>
      <c r="M43" s="227">
        <f>+IFERROR(IF(COUNT(L43),ROUND(L43/'Shareholding Pattern'!$L$57*100,2),""),"")</f>
        <v>8.31</v>
      </c>
      <c r="N43" s="296">
        <v>316894</v>
      </c>
      <c r="O43" s="296"/>
      <c r="P43" s="226">
        <f t="shared" ref="P43" si="18">+IFERROR(IF(COUNT(N43:O43),ROUND(SUM(N43:O43),0),""),"")</f>
        <v>316894</v>
      </c>
      <c r="Q43" s="180">
        <f>+IFERROR(IF(COUNT(P43),ROUND(P43/'Shareholding Pattern'!$P$58*100,2),""),"")</f>
        <v>10.67</v>
      </c>
      <c r="R43" s="296"/>
      <c r="S43" s="296"/>
      <c r="T43" s="226" t="str">
        <f>+IFERROR(IF(COUNT(R43:S43),ROUND(SUM(R43:S43),0),""),"")</f>
        <v/>
      </c>
      <c r="U43" s="229">
        <f>+IFERROR(IF(COUNT(L43,T43),ROUND(SUM(L43,T43)/SUM('Shareholding Pattern'!$L$57,'Shareholding Pattern'!$T$57)*100,2),""),"")</f>
        <v>8.31</v>
      </c>
      <c r="V43" s="296"/>
      <c r="W43" s="186" t="str">
        <f t="shared" ref="W43:W50" si="19">+IFERROR(IF(COUNT(V43),ROUND(SUM(V43)/SUM(L43)*100,2),""),0)</f>
        <v/>
      </c>
      <c r="X43" s="507"/>
      <c r="Y43" s="508"/>
      <c r="Z43" s="296">
        <v>290894</v>
      </c>
      <c r="AR43" t="s">
        <v>206</v>
      </c>
    </row>
    <row r="44" spans="5:58" ht="43.5" customHeight="1">
      <c r="E44" s="149" t="s">
        <v>77</v>
      </c>
      <c r="F44" s="250" t="s">
        <v>66</v>
      </c>
      <c r="H44" s="296">
        <v>3</v>
      </c>
      <c r="I44" s="296">
        <v>85040</v>
      </c>
      <c r="J44" s="296"/>
      <c r="K44" s="296"/>
      <c r="L44" s="226">
        <f t="shared" ref="L44:L50" si="20">+IFERROR(IF(COUNT(I44:K44),ROUND(SUM(I44:K44),0),""),"")</f>
        <v>85040</v>
      </c>
      <c r="M44" s="227">
        <f>+IFERROR(IF(COUNT(L44),ROUND(L44/'Shareholding Pattern'!$L$57*100,2),""),"")</f>
        <v>2.23</v>
      </c>
      <c r="N44" s="296">
        <v>85040</v>
      </c>
      <c r="O44" s="296"/>
      <c r="P44" s="226">
        <f t="shared" ref="P44:P48" si="21">+IFERROR(IF(COUNT(N44:O44),ROUND(SUM(N44:O44),0),""),"")</f>
        <v>85040</v>
      </c>
      <c r="Q44" s="180">
        <f>+IFERROR(IF(COUNT(P44),ROUND(P44/'Shareholding Pattern'!$P$58*100,2),""),"")</f>
        <v>2.86</v>
      </c>
      <c r="R44" s="296"/>
      <c r="S44" s="296"/>
      <c r="T44" s="226" t="str">
        <f t="shared" ref="T44:T50" si="22">+IFERROR(IF(COUNT(R44:S44),ROUND(SUM(R44:S44),0),""),"")</f>
        <v/>
      </c>
      <c r="U44" s="229">
        <f>+IFERROR(IF(COUNT(L44,T44),ROUND(SUM(L44,T44)/SUM('Shareholding Pattern'!$L$57,'Shareholding Pattern'!$T$57)*100,2),""),"")</f>
        <v>2.23</v>
      </c>
      <c r="V44" s="296"/>
      <c r="W44" s="186" t="str">
        <f t="shared" si="19"/>
        <v/>
      </c>
      <c r="X44" s="507"/>
      <c r="Y44" s="508"/>
      <c r="Z44" s="296">
        <v>85040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507"/>
      <c r="Y45" s="508"/>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07"/>
      <c r="Y46" s="508"/>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07"/>
      <c r="Y47" s="508"/>
      <c r="Z47" s="296"/>
      <c r="AR47" t="s">
        <v>210</v>
      </c>
    </row>
    <row r="48" spans="5:58" ht="20.100000000000001" customHeight="1">
      <c r="E48" s="167" t="s">
        <v>42</v>
      </c>
      <c r="F48" s="253" t="s">
        <v>33</v>
      </c>
      <c r="H48" s="296">
        <v>134</v>
      </c>
      <c r="I48" s="296">
        <v>843186</v>
      </c>
      <c r="J48" s="296"/>
      <c r="K48" s="296"/>
      <c r="L48" s="230">
        <f t="shared" si="20"/>
        <v>843186</v>
      </c>
      <c r="M48" s="231">
        <f>+IFERROR(IF(COUNT(L48),ROUND(L48/'Shareholding Pattern'!$L$57*100,2),""),"")</f>
        <v>22.11</v>
      </c>
      <c r="N48" s="296">
        <v>0</v>
      </c>
      <c r="O48" s="296"/>
      <c r="P48" s="230">
        <f t="shared" si="21"/>
        <v>0</v>
      </c>
      <c r="Q48" s="232">
        <f>+IFERROR(IF(COUNT(P48),ROUND(P48/'Shareholding Pattern'!$P$58*100,2),""),"")</f>
        <v>0</v>
      </c>
      <c r="R48" s="296"/>
      <c r="S48" s="296"/>
      <c r="T48" s="230" t="str">
        <f t="shared" si="22"/>
        <v/>
      </c>
      <c r="U48" s="233">
        <f>+IFERROR(IF(COUNT(L48,T48),ROUND(SUM(L48,T48)/SUM('Shareholding Pattern'!$L$57,'Shareholding Pattern'!$T$57)*100,2),""),"")</f>
        <v>22.11</v>
      </c>
      <c r="V48" s="296"/>
      <c r="W48" s="234" t="str">
        <f t="shared" si="19"/>
        <v/>
      </c>
      <c r="X48" s="507"/>
      <c r="Y48" s="508"/>
      <c r="Z48" s="296">
        <v>842186</v>
      </c>
      <c r="AR48" t="s">
        <v>211</v>
      </c>
    </row>
    <row r="49" spans="5:44" ht="20.100000000000001" customHeight="1">
      <c r="E49" s="472" t="s">
        <v>70</v>
      </c>
      <c r="F49" s="472"/>
      <c r="G49" s="472"/>
      <c r="H49" s="194">
        <f>+IFERROR(IF(COUNT(H43:H48),ROUND(SUM(H43:H48),0),""),"")</f>
        <v>1325</v>
      </c>
      <c r="I49" s="194">
        <f t="shared" ref="I49:V49" si="23">+IFERROR(IF(COUNT(I43:I48),ROUND(SUM(I43:I48),0),""),"")</f>
        <v>1245120</v>
      </c>
      <c r="J49" s="194" t="str">
        <f t="shared" si="23"/>
        <v/>
      </c>
      <c r="K49" s="169" t="str">
        <f t="shared" si="23"/>
        <v/>
      </c>
      <c r="L49" s="193">
        <f t="shared" si="20"/>
        <v>1245120</v>
      </c>
      <c r="M49" s="177">
        <f>+IFERROR(IF(COUNT(L49),ROUND(L49/'Shareholding Pattern'!$L$57*100,2),""),"")</f>
        <v>32.65</v>
      </c>
      <c r="N49" s="170">
        <f t="shared" si="23"/>
        <v>401934</v>
      </c>
      <c r="O49" s="170" t="str">
        <f t="shared" si="23"/>
        <v/>
      </c>
      <c r="P49" s="193">
        <f t="shared" ref="P49" si="24">+IFERROR(IF(COUNT(N49:O49),ROUND(SUM(N49:O49),0),""),"")</f>
        <v>401934</v>
      </c>
      <c r="Q49" s="181">
        <f>+IFERROR(IF(COUNT(P49),ROUND(P49/'Shareholding Pattern'!$P$58*100,2),""),"")</f>
        <v>13.53</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32.65</v>
      </c>
      <c r="V49" s="170" t="str">
        <f t="shared" si="23"/>
        <v/>
      </c>
      <c r="W49" s="187" t="str">
        <f t="shared" si="19"/>
        <v/>
      </c>
      <c r="X49" s="507"/>
      <c r="Y49" s="508"/>
      <c r="Z49" s="194">
        <f t="shared" ref="Z49" si="26">+IFERROR(IF(COUNT(Z43:Z48),ROUND(SUM(Z43:Z48),0),""),"")</f>
        <v>1218120</v>
      </c>
      <c r="AR49" t="s">
        <v>212</v>
      </c>
    </row>
    <row r="50" spans="5:44" ht="20.100000000000001" customHeight="1">
      <c r="E50" s="473" t="s">
        <v>106</v>
      </c>
      <c r="F50" s="473"/>
      <c r="G50" s="473"/>
      <c r="H50" s="194">
        <f>+IFERROR(IF(COUNT(H39,H41,H49),ROUND(SUM(H39,H41,H49),0),""),"")</f>
        <v>1327</v>
      </c>
      <c r="I50" s="194">
        <f t="shared" ref="I50:V50" si="27">+IFERROR(IF(COUNT(I39,I41,I49),ROUND(SUM(I39,I41,I49),0),""),"")</f>
        <v>1302325</v>
      </c>
      <c r="J50" s="194" t="str">
        <f t="shared" si="27"/>
        <v/>
      </c>
      <c r="K50" s="194" t="str">
        <f t="shared" si="27"/>
        <v/>
      </c>
      <c r="L50" s="193">
        <f t="shared" si="20"/>
        <v>1302325</v>
      </c>
      <c r="M50" s="177">
        <f>+IFERROR(IF(COUNT(L50),ROUND(L50/'Shareholding Pattern'!$L$57*100,2),""),"")</f>
        <v>34.15</v>
      </c>
      <c r="N50" s="170">
        <f t="shared" si="27"/>
        <v>459139</v>
      </c>
      <c r="O50" s="170" t="str">
        <f t="shared" si="27"/>
        <v/>
      </c>
      <c r="P50" s="194">
        <f t="shared" si="27"/>
        <v>459139</v>
      </c>
      <c r="Q50" s="181">
        <f>+IFERROR(IF(COUNT(P50),ROUND(P50/'Shareholding Pattern'!$P$58*100,2),""),"")</f>
        <v>15.46</v>
      </c>
      <c r="R50" s="194" t="str">
        <f>+IFERROR(IF(COUNT(R39,R40,R49),ROUND(SUM(R39,R40,R49),0),""),"")</f>
        <v/>
      </c>
      <c r="S50" s="194" t="str">
        <f>+IFERROR(IF(COUNT(S39,S40,S49),ROUND(SUM(S39,S40,S49),0),""),"")</f>
        <v/>
      </c>
      <c r="T50" s="364" t="str">
        <f t="shared" si="22"/>
        <v/>
      </c>
      <c r="U50" s="171">
        <f>+IFERROR(IF(COUNT(L50,T50),ROUND(SUM(L50,T50)/SUM('Shareholding Pattern'!$L$57,'Shareholding Pattern'!$T$57)*100,2),""),"")</f>
        <v>34.15</v>
      </c>
      <c r="V50" s="170" t="str">
        <f t="shared" si="27"/>
        <v/>
      </c>
      <c r="W50" s="187" t="str">
        <f t="shared" si="19"/>
        <v/>
      </c>
      <c r="X50" s="509"/>
      <c r="Y50" s="510"/>
      <c r="Z50" s="194">
        <f t="shared" ref="Z50" si="28">+IFERROR(IF(COUNT(Z39,Z41,Z49),ROUND(SUM(Z39,Z41,Z49),0),""),"")</f>
        <v>1275325</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1" t="s">
        <v>59</v>
      </c>
      <c r="G53" s="502"/>
      <c r="H53" s="502"/>
      <c r="I53" s="502"/>
      <c r="J53" s="502"/>
      <c r="K53" s="502"/>
      <c r="L53" s="502"/>
      <c r="M53" s="502"/>
      <c r="N53" s="502"/>
      <c r="O53" s="502"/>
      <c r="P53" s="502"/>
      <c r="Q53" s="502"/>
      <c r="R53" s="502"/>
      <c r="S53" s="502"/>
      <c r="T53" s="502"/>
      <c r="U53" s="502"/>
      <c r="V53" s="502"/>
      <c r="W53" s="502"/>
      <c r="X53" s="502"/>
      <c r="Y53" s="502"/>
      <c r="Z53" s="503"/>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86"/>
      <c r="Y54" s="487"/>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88"/>
      <c r="Y55" s="489"/>
      <c r="Z55" s="296"/>
      <c r="AR55" t="s">
        <v>215</v>
      </c>
    </row>
    <row r="56" spans="5:44" ht="31.5" customHeight="1">
      <c r="E56" s="504" t="s">
        <v>73</v>
      </c>
      <c r="F56" s="504"/>
      <c r="G56" s="504"/>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88"/>
      <c r="Y56" s="489"/>
      <c r="Z56" s="151" t="str">
        <f t="shared" si="30"/>
        <v/>
      </c>
      <c r="AR56" t="s">
        <v>216</v>
      </c>
    </row>
    <row r="57" spans="5:44" ht="26.25" customHeight="1">
      <c r="E57" s="500" t="s">
        <v>74</v>
      </c>
      <c r="F57" s="500"/>
      <c r="G57" s="500"/>
      <c r="H57" s="151">
        <f t="shared" ref="H57:Z57" si="31">+IFERROR(IF(COUNT(H26,H50,H55),ROUND(SUM(H26,H50,H55),0),""),"")</f>
        <v>1333</v>
      </c>
      <c r="I57" s="151">
        <f t="shared" si="31"/>
        <v>3813400</v>
      </c>
      <c r="J57" s="151" t="str">
        <f t="shared" si="31"/>
        <v/>
      </c>
      <c r="K57" s="151" t="str">
        <f t="shared" si="31"/>
        <v/>
      </c>
      <c r="L57" s="151">
        <f t="shared" si="31"/>
        <v>3813400</v>
      </c>
      <c r="M57" s="179">
        <f>+IFERROR(IF(COUNT(L57),ROUND(L57/'Shareholding Pattern'!$L$57*100,2),""),0)</f>
        <v>100</v>
      </c>
      <c r="N57" s="155">
        <f t="shared" si="31"/>
        <v>2970214</v>
      </c>
      <c r="O57" s="155" t="str">
        <f t="shared" si="31"/>
        <v/>
      </c>
      <c r="P57" s="151">
        <f t="shared" si="31"/>
        <v>2970214</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490"/>
      <c r="Y57" s="491"/>
      <c r="Z57" s="151">
        <f t="shared" si="31"/>
        <v>3786400</v>
      </c>
    </row>
    <row r="58" spans="5:44" ht="22.5" customHeight="1">
      <c r="E58" s="500" t="s">
        <v>75</v>
      </c>
      <c r="F58" s="500"/>
      <c r="G58" s="500"/>
      <c r="H58" s="151">
        <f t="shared" ref="H58:Z58" si="32">+IFERROR(IF(COUNT(H26,H50,H56),ROUND(SUM(H26,H50,H56),0),""),"")</f>
        <v>1333</v>
      </c>
      <c r="I58" s="151">
        <f t="shared" si="32"/>
        <v>3813400</v>
      </c>
      <c r="J58" s="151" t="str">
        <f t="shared" si="32"/>
        <v/>
      </c>
      <c r="K58" s="151" t="str">
        <f t="shared" si="32"/>
        <v/>
      </c>
      <c r="L58" s="151">
        <f t="shared" si="32"/>
        <v>3813400</v>
      </c>
      <c r="M58" s="292">
        <f>+IFERROR(IF(COUNT(L57),ROUND(L57/'Shareholding Pattern'!$L$57*100,2),""),"")</f>
        <v>100</v>
      </c>
      <c r="N58" s="155">
        <f t="shared" si="32"/>
        <v>2970214</v>
      </c>
      <c r="O58" s="155" t="str">
        <f t="shared" si="32"/>
        <v/>
      </c>
      <c r="P58" s="151">
        <f t="shared" si="32"/>
        <v>2970214</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3786400</v>
      </c>
      <c r="AR58" t="s">
        <v>217</v>
      </c>
    </row>
    <row r="59" spans="5:44" ht="35.1" customHeight="1">
      <c r="E59" s="463" t="s">
        <v>183</v>
      </c>
      <c r="F59" s="464"/>
      <c r="G59" s="464"/>
      <c r="H59" s="464"/>
      <c r="I59" s="464"/>
      <c r="J59" s="464"/>
      <c r="K59" s="464"/>
      <c r="L59" s="464"/>
      <c r="M59" s="465"/>
      <c r="N59" s="468"/>
      <c r="O59" s="467"/>
      <c r="P59" s="365"/>
      <c r="Q59" s="264"/>
      <c r="R59" s="362"/>
      <c r="S59" s="362"/>
      <c r="T59" s="362"/>
      <c r="U59" s="264"/>
      <c r="V59" s="264"/>
      <c r="W59" s="264"/>
      <c r="X59" s="461"/>
      <c r="Y59" s="461"/>
      <c r="Z59" s="462"/>
    </row>
    <row r="60" spans="5:44" ht="35.1" customHeight="1">
      <c r="E60" s="463" t="s">
        <v>589</v>
      </c>
      <c r="F60" s="464"/>
      <c r="G60" s="464"/>
      <c r="H60" s="464"/>
      <c r="I60" s="464"/>
      <c r="J60" s="464"/>
      <c r="K60" s="464"/>
      <c r="L60" s="464"/>
      <c r="M60" s="465"/>
      <c r="N60" s="466"/>
      <c r="O60" s="467"/>
      <c r="P60" s="365"/>
      <c r="Q60" s="264"/>
      <c r="R60" s="362"/>
      <c r="S60" s="362"/>
      <c r="T60" s="362"/>
      <c r="U60" s="264"/>
      <c r="V60" s="264"/>
      <c r="W60" s="264"/>
      <c r="X60" s="461"/>
      <c r="Y60" s="461"/>
      <c r="Z60" s="462"/>
    </row>
    <row r="61" spans="5:44" ht="35.1" customHeight="1">
      <c r="E61" s="463" t="s">
        <v>590</v>
      </c>
      <c r="F61" s="464"/>
      <c r="G61" s="464"/>
      <c r="H61" s="464"/>
      <c r="I61" s="464"/>
      <c r="J61" s="464"/>
      <c r="K61" s="464"/>
      <c r="L61" s="464"/>
      <c r="M61" s="465"/>
      <c r="N61" s="466"/>
      <c r="O61" s="467"/>
      <c r="P61" s="365"/>
      <c r="Q61" s="264"/>
      <c r="R61" s="362"/>
      <c r="S61" s="362"/>
      <c r="T61" s="362"/>
      <c r="U61" s="264"/>
      <c r="V61" s="264"/>
      <c r="W61" s="264"/>
      <c r="X61" s="461"/>
      <c r="Y61" s="461"/>
      <c r="Z61" s="462"/>
    </row>
    <row r="62" spans="5:44" ht="35.1" customHeight="1">
      <c r="E62" s="463" t="s">
        <v>591</v>
      </c>
      <c r="F62" s="464"/>
      <c r="G62" s="464"/>
      <c r="H62" s="464"/>
      <c r="I62" s="464"/>
      <c r="J62" s="464"/>
      <c r="K62" s="464"/>
      <c r="L62" s="464"/>
      <c r="M62" s="465"/>
      <c r="N62" s="468"/>
      <c r="O62" s="467"/>
      <c r="P62" s="365"/>
      <c r="Q62" s="264"/>
      <c r="R62" s="362"/>
      <c r="S62" s="362"/>
      <c r="T62" s="362"/>
      <c r="U62" s="264"/>
      <c r="V62" s="264"/>
      <c r="W62" s="264"/>
      <c r="X62" s="461"/>
      <c r="Y62" s="461"/>
      <c r="Z62" s="462"/>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2"/>
  <sheetViews>
    <sheetView showGridLines="0" topLeftCell="H7"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6</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6" spans="5:45" hidden="1"/>
    <row r="9" spans="5:45" ht="29.25" customHeight="1">
      <c r="E9" s="458" t="s">
        <v>137</v>
      </c>
      <c r="F9" s="458" t="s">
        <v>136</v>
      </c>
      <c r="G9" s="511" t="s">
        <v>1</v>
      </c>
      <c r="H9" s="511" t="s">
        <v>3</v>
      </c>
      <c r="I9" s="511" t="s">
        <v>4</v>
      </c>
      <c r="J9" s="511" t="s">
        <v>5</v>
      </c>
      <c r="K9" s="511" t="s">
        <v>6</v>
      </c>
      <c r="L9" s="511" t="s">
        <v>7</v>
      </c>
      <c r="M9" s="514" t="s">
        <v>8</v>
      </c>
      <c r="N9" s="515"/>
      <c r="O9" s="515"/>
      <c r="P9" s="516"/>
      <c r="Q9" s="511" t="s">
        <v>9</v>
      </c>
      <c r="R9" s="511" t="s">
        <v>507</v>
      </c>
      <c r="S9" s="511" t="s">
        <v>134</v>
      </c>
      <c r="T9" s="458" t="s">
        <v>143</v>
      </c>
      <c r="U9" s="492" t="s">
        <v>12</v>
      </c>
      <c r="V9" s="493"/>
      <c r="W9" s="492" t="s">
        <v>13</v>
      </c>
      <c r="X9" s="493"/>
      <c r="Y9" s="511" t="s">
        <v>14</v>
      </c>
      <c r="Z9" s="446" t="s">
        <v>501</v>
      </c>
      <c r="AA9" s="511" t="s">
        <v>519</v>
      </c>
    </row>
    <row r="10" spans="5:45" ht="31.5" customHeight="1">
      <c r="E10" s="512"/>
      <c r="F10" s="479"/>
      <c r="G10" s="512"/>
      <c r="H10" s="512"/>
      <c r="I10" s="512"/>
      <c r="J10" s="512"/>
      <c r="K10" s="512"/>
      <c r="L10" s="512"/>
      <c r="M10" s="450" t="s">
        <v>135</v>
      </c>
      <c r="N10" s="476"/>
      <c r="O10" s="477"/>
      <c r="P10" s="511" t="s">
        <v>16</v>
      </c>
      <c r="Q10" s="512"/>
      <c r="R10" s="512"/>
      <c r="S10" s="512"/>
      <c r="T10" s="512"/>
      <c r="U10" s="496"/>
      <c r="V10" s="497"/>
      <c r="W10" s="496"/>
      <c r="X10" s="497"/>
      <c r="Y10" s="512"/>
      <c r="Z10" s="470"/>
      <c r="AA10" s="512"/>
    </row>
    <row r="11" spans="5:45" ht="78.75" customHeight="1">
      <c r="E11" s="513"/>
      <c r="F11" s="480"/>
      <c r="G11" s="513"/>
      <c r="H11" s="513"/>
      <c r="I11" s="513"/>
      <c r="J11" s="513"/>
      <c r="K11" s="513"/>
      <c r="L11" s="513"/>
      <c r="M11" s="33" t="s">
        <v>141</v>
      </c>
      <c r="N11" s="33" t="s">
        <v>18</v>
      </c>
      <c r="O11" s="32" t="s">
        <v>19</v>
      </c>
      <c r="P11" s="513"/>
      <c r="Q11" s="513"/>
      <c r="R11" s="513"/>
      <c r="S11" s="513"/>
      <c r="T11" s="513"/>
      <c r="U11" s="32" t="s">
        <v>20</v>
      </c>
      <c r="V11" s="32" t="s">
        <v>21</v>
      </c>
      <c r="W11" s="32" t="s">
        <v>20</v>
      </c>
      <c r="X11" s="32" t="s">
        <v>21</v>
      </c>
      <c r="Y11" s="513"/>
      <c r="Z11" s="470"/>
      <c r="AA11" s="513"/>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IF(COUNT(H21:$Y$15006)=0,"",SUM(AC1:AC65538))</f>
        <v>6</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6" t="s">
        <v>645</v>
      </c>
      <c r="G15" s="387" t="s">
        <v>650</v>
      </c>
      <c r="H15" s="47">
        <v>274825</v>
      </c>
      <c r="I15" s="47"/>
      <c r="J15" s="47"/>
      <c r="K15" s="385">
        <f t="shared" ref="K15:K20" si="0">+IFERROR(IF(COUNT(H15:J15),ROUND(SUM(H15:J15),0),""),"")</f>
        <v>274825</v>
      </c>
      <c r="L15" s="51">
        <f>+IFERROR(IF(COUNT(K15),ROUND(K15/'Shareholding Pattern'!$L$57*100,2),""),0)</f>
        <v>7.21</v>
      </c>
      <c r="M15" s="207">
        <f t="shared" ref="M15:M20" si="1">IF(H15="","",H15)</f>
        <v>274825</v>
      </c>
      <c r="N15" s="207"/>
      <c r="O15" s="285">
        <f t="shared" ref="O15:O20" si="2">+IFERROR(IF(COUNT(M15:N15),ROUND(SUM(M15,N15),2),""),"")</f>
        <v>274825</v>
      </c>
      <c r="P15" s="51">
        <f>+IFERROR(IF(COUNT(O15),ROUND(O15/('Shareholding Pattern'!$P$58)*100,2),""),0)</f>
        <v>9.25</v>
      </c>
      <c r="Q15" s="47"/>
      <c r="R15" s="47"/>
      <c r="S15" s="385" t="str">
        <f t="shared" ref="S15:S20" si="3">+IFERROR(IF(COUNT(Q15:R15),ROUND(SUM(Q15:R15),0),""),"")</f>
        <v/>
      </c>
      <c r="T15" s="17">
        <f>+IFERROR(IF(COUNT(K15,S15),ROUND(SUM(S15,K15)/SUM('Shareholding Pattern'!$L$57,'Shareholding Pattern'!$T$57)*100,2),""),0)</f>
        <v>7.21</v>
      </c>
      <c r="U15" s="47"/>
      <c r="V15" s="17" t="str">
        <f t="shared" ref="V15:V20" si="4">+IFERROR(IF(COUNT(U15),ROUND(SUM(U15)/SUM(K15)*100,2),""),0)</f>
        <v/>
      </c>
      <c r="W15" s="47"/>
      <c r="X15" s="17" t="str">
        <f t="shared" ref="X15:X20" si="5">+IFERROR(IF(COUNT(W15),ROUND(SUM(W15)/SUM(K15)*100,2),""),0)</f>
        <v/>
      </c>
      <c r="Y15" s="47">
        <v>274825</v>
      </c>
      <c r="Z15" s="284"/>
      <c r="AA15" s="336"/>
      <c r="AB15" s="11"/>
      <c r="AC15" s="11">
        <f t="shared" ref="AC15:AC20" si="6">IF(SUM(H15:Y15)&gt;0,1,0)</f>
        <v>1</v>
      </c>
    </row>
    <row r="16" spans="5:45" ht="24.75" customHeight="1">
      <c r="E16" s="195">
        <v>2</v>
      </c>
      <c r="F16" s="386" t="s">
        <v>645</v>
      </c>
      <c r="G16" s="387" t="s">
        <v>651</v>
      </c>
      <c r="H16" s="47">
        <v>1045416</v>
      </c>
      <c r="I16" s="47"/>
      <c r="J16" s="47"/>
      <c r="K16" s="385">
        <f t="shared" si="0"/>
        <v>1045416</v>
      </c>
      <c r="L16" s="51">
        <f>+IFERROR(IF(COUNT(K16),ROUND(K16/'Shareholding Pattern'!$L$57*100,2),""),0)</f>
        <v>27.41</v>
      </c>
      <c r="M16" s="207">
        <f t="shared" si="1"/>
        <v>1045416</v>
      </c>
      <c r="N16" s="207"/>
      <c r="O16" s="285">
        <f t="shared" si="2"/>
        <v>1045416</v>
      </c>
      <c r="P16" s="51">
        <f>+IFERROR(IF(COUNT(O16),ROUND(O16/('Shareholding Pattern'!$P$58)*100,2),""),0)</f>
        <v>35.200000000000003</v>
      </c>
      <c r="Q16" s="47"/>
      <c r="R16" s="47"/>
      <c r="S16" s="385" t="str">
        <f t="shared" si="3"/>
        <v/>
      </c>
      <c r="T16" s="17">
        <f>+IFERROR(IF(COUNT(K16,S16),ROUND(SUM(S16,K16)/SUM('Shareholding Pattern'!$L$57,'Shareholding Pattern'!$T$57)*100,2),""),0)</f>
        <v>27.41</v>
      </c>
      <c r="U16" s="47"/>
      <c r="V16" s="17" t="str">
        <f t="shared" si="4"/>
        <v/>
      </c>
      <c r="W16" s="47"/>
      <c r="X16" s="17" t="str">
        <f t="shared" si="5"/>
        <v/>
      </c>
      <c r="Y16" s="47">
        <v>1045416</v>
      </c>
      <c r="Z16" s="284"/>
      <c r="AA16" s="336"/>
      <c r="AB16" s="11"/>
      <c r="AC16" s="11">
        <f t="shared" si="6"/>
        <v>1</v>
      </c>
    </row>
    <row r="17" spans="5:29" ht="24.75" customHeight="1">
      <c r="E17" s="195">
        <v>3</v>
      </c>
      <c r="F17" s="386" t="s">
        <v>646</v>
      </c>
      <c r="G17" s="387" t="s">
        <v>652</v>
      </c>
      <c r="H17" s="47">
        <v>401970</v>
      </c>
      <c r="I17" s="47"/>
      <c r="J17" s="47"/>
      <c r="K17" s="385">
        <f t="shared" si="0"/>
        <v>401970</v>
      </c>
      <c r="L17" s="51">
        <f>+IFERROR(IF(COUNT(K17),ROUND(K17/'Shareholding Pattern'!$L$57*100,2),""),0)</f>
        <v>10.54</v>
      </c>
      <c r="M17" s="207">
        <f t="shared" si="1"/>
        <v>401970</v>
      </c>
      <c r="N17" s="207"/>
      <c r="O17" s="285">
        <f t="shared" si="2"/>
        <v>401970</v>
      </c>
      <c r="P17" s="51">
        <f>+IFERROR(IF(COUNT(O17),ROUND(O17/('Shareholding Pattern'!$P$58)*100,2),""),0)</f>
        <v>13.53</v>
      </c>
      <c r="Q17" s="47"/>
      <c r="R17" s="47"/>
      <c r="S17" s="385" t="str">
        <f t="shared" si="3"/>
        <v/>
      </c>
      <c r="T17" s="17">
        <f>+IFERROR(IF(COUNT(K17,S17),ROUND(SUM(S17,K17)/SUM('Shareholding Pattern'!$L$57,'Shareholding Pattern'!$T$57)*100,2),""),0)</f>
        <v>10.54</v>
      </c>
      <c r="U17" s="47"/>
      <c r="V17" s="17" t="str">
        <f t="shared" si="4"/>
        <v/>
      </c>
      <c r="W17" s="47"/>
      <c r="X17" s="17" t="str">
        <f t="shared" si="5"/>
        <v/>
      </c>
      <c r="Y17" s="47">
        <v>401970</v>
      </c>
      <c r="Z17" s="284"/>
      <c r="AA17" s="336"/>
      <c r="AB17" s="11"/>
      <c r="AC17" s="11">
        <f t="shared" si="6"/>
        <v>1</v>
      </c>
    </row>
    <row r="18" spans="5:29" ht="24.75" customHeight="1">
      <c r="E18" s="195">
        <v>4</v>
      </c>
      <c r="F18" s="386" t="s">
        <v>647</v>
      </c>
      <c r="G18" s="387" t="s">
        <v>653</v>
      </c>
      <c r="H18" s="47">
        <v>394382</v>
      </c>
      <c r="I18" s="47"/>
      <c r="J18" s="47"/>
      <c r="K18" s="385">
        <f t="shared" si="0"/>
        <v>394382</v>
      </c>
      <c r="L18" s="51">
        <f>+IFERROR(IF(COUNT(K18),ROUND(K18/'Shareholding Pattern'!$L$57*100,2),""),0)</f>
        <v>10.34</v>
      </c>
      <c r="M18" s="207">
        <f t="shared" si="1"/>
        <v>394382</v>
      </c>
      <c r="N18" s="207"/>
      <c r="O18" s="285">
        <f t="shared" si="2"/>
        <v>394382</v>
      </c>
      <c r="P18" s="51">
        <f>+IFERROR(IF(COUNT(O18),ROUND(O18/('Shareholding Pattern'!$P$58)*100,2),""),0)</f>
        <v>13.28</v>
      </c>
      <c r="Q18" s="47"/>
      <c r="R18" s="47"/>
      <c r="S18" s="385" t="str">
        <f t="shared" si="3"/>
        <v/>
      </c>
      <c r="T18" s="17">
        <f>+IFERROR(IF(COUNT(K18,S18),ROUND(SUM(S18,K18)/SUM('Shareholding Pattern'!$L$57,'Shareholding Pattern'!$T$57)*100,2),""),0)</f>
        <v>10.34</v>
      </c>
      <c r="U18" s="47"/>
      <c r="V18" s="17" t="str">
        <f t="shared" si="4"/>
        <v/>
      </c>
      <c r="W18" s="47"/>
      <c r="X18" s="17" t="str">
        <f t="shared" si="5"/>
        <v/>
      </c>
      <c r="Y18" s="47">
        <v>394382</v>
      </c>
      <c r="Z18" s="284"/>
      <c r="AA18" s="336"/>
      <c r="AB18" s="11"/>
      <c r="AC18" s="11">
        <f t="shared" si="6"/>
        <v>1</v>
      </c>
    </row>
    <row r="19" spans="5:29" ht="24.75" customHeight="1">
      <c r="E19" s="195">
        <v>5</v>
      </c>
      <c r="F19" s="386" t="s">
        <v>648</v>
      </c>
      <c r="G19" s="387" t="s">
        <v>654</v>
      </c>
      <c r="H19" s="47">
        <v>394382</v>
      </c>
      <c r="I19" s="47"/>
      <c r="J19" s="47"/>
      <c r="K19" s="385">
        <f t="shared" si="0"/>
        <v>394382</v>
      </c>
      <c r="L19" s="51">
        <f>+IFERROR(IF(COUNT(K19),ROUND(K19/'Shareholding Pattern'!$L$57*100,2),""),0)</f>
        <v>10.34</v>
      </c>
      <c r="M19" s="207">
        <f t="shared" si="1"/>
        <v>394382</v>
      </c>
      <c r="N19" s="207"/>
      <c r="O19" s="285">
        <f t="shared" si="2"/>
        <v>394382</v>
      </c>
      <c r="P19" s="51">
        <f>+IFERROR(IF(COUNT(O19),ROUND(O19/('Shareholding Pattern'!$P$58)*100,2),""),0)</f>
        <v>13.28</v>
      </c>
      <c r="Q19" s="47"/>
      <c r="R19" s="47"/>
      <c r="S19" s="385" t="str">
        <f t="shared" si="3"/>
        <v/>
      </c>
      <c r="T19" s="17">
        <f>+IFERROR(IF(COUNT(K19,S19),ROUND(SUM(S19,K19)/SUM('Shareholding Pattern'!$L$57,'Shareholding Pattern'!$T$57)*100,2),""),0)</f>
        <v>10.34</v>
      </c>
      <c r="U19" s="47"/>
      <c r="V19" s="17" t="str">
        <f t="shared" si="4"/>
        <v/>
      </c>
      <c r="W19" s="47"/>
      <c r="X19" s="17" t="str">
        <f t="shared" si="5"/>
        <v/>
      </c>
      <c r="Y19" s="47">
        <v>394382</v>
      </c>
      <c r="Z19" s="284"/>
      <c r="AA19" s="336"/>
      <c r="AB19" s="11"/>
      <c r="AC19" s="11">
        <f t="shared" si="6"/>
        <v>1</v>
      </c>
    </row>
    <row r="20" spans="5:29" ht="24.75" customHeight="1">
      <c r="E20" s="195">
        <v>6</v>
      </c>
      <c r="F20" s="386" t="s">
        <v>649</v>
      </c>
      <c r="G20" s="387" t="s">
        <v>655</v>
      </c>
      <c r="H20" s="47">
        <v>100</v>
      </c>
      <c r="I20" s="47"/>
      <c r="J20" s="47"/>
      <c r="K20" s="385">
        <f t="shared" si="0"/>
        <v>100</v>
      </c>
      <c r="L20" s="51">
        <f>+IFERROR(IF(COUNT(K20),ROUND(K20/'Shareholding Pattern'!$L$57*100,2),""),0)</f>
        <v>0</v>
      </c>
      <c r="M20" s="207">
        <f t="shared" si="1"/>
        <v>100</v>
      </c>
      <c r="N20" s="207"/>
      <c r="O20" s="285">
        <f t="shared" si="2"/>
        <v>100</v>
      </c>
      <c r="P20" s="51">
        <f>+IFERROR(IF(COUNT(O20),ROUND(O20/('Shareholding Pattern'!$P$58)*100,2),""),0)</f>
        <v>0</v>
      </c>
      <c r="Q20" s="47"/>
      <c r="R20" s="47"/>
      <c r="S20" s="385" t="str">
        <f t="shared" si="3"/>
        <v/>
      </c>
      <c r="T20" s="17">
        <f>+IFERROR(IF(COUNT(K20,S20),ROUND(SUM(S20,K20)/SUM('Shareholding Pattern'!$L$57,'Shareholding Pattern'!$T$57)*100,2),""),0)</f>
        <v>0</v>
      </c>
      <c r="U20" s="47"/>
      <c r="V20" s="17" t="str">
        <f t="shared" si="4"/>
        <v/>
      </c>
      <c r="W20" s="47"/>
      <c r="X20" s="17" t="str">
        <f t="shared" si="5"/>
        <v/>
      </c>
      <c r="Y20" s="47">
        <v>100</v>
      </c>
      <c r="Z20" s="284"/>
      <c r="AA20" s="336"/>
      <c r="AB20" s="11"/>
      <c r="AC20" s="11">
        <f t="shared" si="6"/>
        <v>1</v>
      </c>
    </row>
    <row r="21" spans="5:29" ht="16.5" hidden="1" customHeight="1">
      <c r="E21" s="196"/>
      <c r="F21" s="200"/>
      <c r="G21" s="200"/>
      <c r="H21" s="200"/>
      <c r="I21" s="200"/>
      <c r="J21" s="200"/>
      <c r="K21" s="200"/>
      <c r="L21" s="200"/>
      <c r="M21" s="200"/>
      <c r="N21" s="200"/>
      <c r="O21" s="200"/>
      <c r="P21" s="200"/>
      <c r="Q21" s="200"/>
      <c r="R21" s="200"/>
      <c r="S21" s="200"/>
      <c r="T21" s="200"/>
      <c r="U21" s="200"/>
      <c r="V21" s="200"/>
      <c r="W21" s="200"/>
      <c r="X21" s="200"/>
      <c r="Y21" s="201"/>
    </row>
    <row r="22" spans="5:29" ht="20.100000000000001" customHeight="1">
      <c r="E22" s="127"/>
      <c r="F22" s="62" t="s">
        <v>450</v>
      </c>
      <c r="G22" s="62" t="s">
        <v>19</v>
      </c>
      <c r="H22" s="53">
        <f>+IFERROR(IF(COUNT(H14:H21),ROUND(SUM(H14:H21),0),""),"")</f>
        <v>2511075</v>
      </c>
      <c r="I22" s="53" t="str">
        <f>+IFERROR(IF(COUNT(I14:I21),ROUND(SUM(I14:I21),0),""),"")</f>
        <v/>
      </c>
      <c r="J22" s="53" t="str">
        <f>+IFERROR(IF(COUNT(J14:J21),ROUND(SUM(J14:J21),0),""),"")</f>
        <v/>
      </c>
      <c r="K22" s="53">
        <f>+IFERROR(IF(COUNT(K14:K21),ROUND(SUM(K14:K21),0),""),"")</f>
        <v>2511075</v>
      </c>
      <c r="L22" s="17">
        <f>+IFERROR(IF(COUNT(K22),ROUND(K22/'Shareholding Pattern'!$L$57*100,2),""),0)</f>
        <v>65.849999999999994</v>
      </c>
      <c r="M22" s="35">
        <f>+IFERROR(IF(COUNT(M14:M21),ROUND(SUM(M14:M21),0),""),"")</f>
        <v>2511075</v>
      </c>
      <c r="N22" s="35" t="str">
        <f>+IFERROR(IF(COUNT(N14:N21),ROUND(SUM(N14:N21),0),""),"")</f>
        <v/>
      </c>
      <c r="O22" s="35">
        <f>+IFERROR(IF(COUNT(O14:O21),ROUND(SUM(O14:O21),0),""),"")</f>
        <v>2511075</v>
      </c>
      <c r="P22" s="17">
        <f>+IFERROR(IF(COUNT(O22),ROUND(O22/('Shareholding Pattern'!$P$58)*100,2),""),0)</f>
        <v>84.54</v>
      </c>
      <c r="Q22" s="53" t="str">
        <f>+IFERROR(IF(COUNT(Q14:Q21),ROUND(SUM(Q14:Q21),0),""),"")</f>
        <v/>
      </c>
      <c r="R22" s="53" t="str">
        <f>+IFERROR(IF(COUNT(R14:R21),ROUND(SUM(R14:R21),0),""),"")</f>
        <v/>
      </c>
      <c r="S22" s="53" t="str">
        <f>+IFERROR(IF(COUNT(S14:S21),ROUND(SUM(S14:S21),0),""),"")</f>
        <v/>
      </c>
      <c r="T22" s="17">
        <f>+IFERROR(IF(COUNT(K22,S22),ROUND(SUM(S22,K22)/SUM('Shareholding Pattern'!$L$57,'Shareholding Pattern'!$T$57)*100,2),""),0)</f>
        <v>65.849999999999994</v>
      </c>
      <c r="U22" s="53" t="str">
        <f>+IFERROR(IF(COUNT(U14:U21),ROUND(SUM(U14:U21),0),""),"")</f>
        <v/>
      </c>
      <c r="V22" s="17" t="str">
        <f>+IFERROR(IF(COUNT(U22),ROUND(SUM(U22)/SUM(K22)*100,2),""),0)</f>
        <v/>
      </c>
      <c r="W22" s="53" t="str">
        <f>+IFERROR(IF(COUNT(W14:W21),ROUND(SUM(W14:W21),0),""),"")</f>
        <v/>
      </c>
      <c r="X22" s="17" t="str">
        <f>+IFERROR(IF(COUNT(W22),ROUND(SUM(W22)/SUM(K22)*100,2),""),0)</f>
        <v/>
      </c>
      <c r="Y22" s="53">
        <f>+IFERROR(IF(COUNT(Y14:Y21),ROUND(SUM(Y14:Y21),0),""),"")</f>
        <v>2511075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10;&#10;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2" sqref="F12:G12"/>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458" t="s">
        <v>142</v>
      </c>
      <c r="T9" s="470" t="s">
        <v>107</v>
      </c>
      <c r="U9" s="470" t="s">
        <v>12</v>
      </c>
      <c r="V9" s="470"/>
      <c r="W9" s="470" t="s">
        <v>13</v>
      </c>
      <c r="X9" s="470"/>
      <c r="Y9" s="470" t="s">
        <v>14</v>
      </c>
      <c r="Z9" s="446" t="s">
        <v>501</v>
      </c>
      <c r="AA9" s="511" t="s">
        <v>519</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row>
    <row r="11" spans="5:45" ht="78.75" customHeight="1">
      <c r="E11" s="513"/>
      <c r="F11" s="470"/>
      <c r="G11" s="470"/>
      <c r="H11" s="470"/>
      <c r="I11" s="470"/>
      <c r="J11" s="470"/>
      <c r="K11" s="470"/>
      <c r="L11" s="470"/>
      <c r="M11" s="32" t="s">
        <v>17</v>
      </c>
      <c r="N11" s="32" t="s">
        <v>18</v>
      </c>
      <c r="O11" s="32" t="s">
        <v>19</v>
      </c>
      <c r="P11" s="470"/>
      <c r="Q11" s="470"/>
      <c r="R11" s="513"/>
      <c r="S11" s="513"/>
      <c r="T11" s="470"/>
      <c r="U11" s="32" t="s">
        <v>20</v>
      </c>
      <c r="V11" s="41" t="s">
        <v>21</v>
      </c>
      <c r="W11" s="32" t="s">
        <v>20</v>
      </c>
      <c r="X11" s="32" t="s">
        <v>21</v>
      </c>
      <c r="Y11" s="470"/>
      <c r="Z11" s="470"/>
      <c r="AA11" s="513"/>
    </row>
    <row r="12" spans="5:45" s="301" customFormat="1" ht="19.5" customHeight="1">
      <c r="E12" s="9" t="s">
        <v>80</v>
      </c>
      <c r="F12" s="517" t="s">
        <v>29</v>
      </c>
      <c r="G12" s="518"/>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c r="AR7" t="s">
        <v>393</v>
      </c>
    </row>
    <row r="8" spans="5:45">
      <c r="AR8" t="s">
        <v>394</v>
      </c>
    </row>
    <row r="9" spans="5:45" ht="29.25" customHeight="1">
      <c r="E9" s="511" t="s">
        <v>137</v>
      </c>
      <c r="F9" s="470" t="s">
        <v>136</v>
      </c>
      <c r="G9" s="470" t="s">
        <v>1</v>
      </c>
      <c r="H9" s="470" t="s">
        <v>3</v>
      </c>
      <c r="I9" s="470" t="s">
        <v>4</v>
      </c>
      <c r="J9" s="470" t="s">
        <v>5</v>
      </c>
      <c r="K9" s="470" t="s">
        <v>6</v>
      </c>
      <c r="L9" s="470" t="s">
        <v>7</v>
      </c>
      <c r="M9" s="470" t="s">
        <v>8</v>
      </c>
      <c r="N9" s="470"/>
      <c r="O9" s="470"/>
      <c r="P9" s="470"/>
      <c r="Q9" s="470" t="s">
        <v>9</v>
      </c>
      <c r="R9" s="511" t="s">
        <v>507</v>
      </c>
      <c r="S9" s="511" t="s">
        <v>134</v>
      </c>
      <c r="T9" s="470" t="s">
        <v>107</v>
      </c>
      <c r="U9" s="470" t="s">
        <v>12</v>
      </c>
      <c r="V9" s="470"/>
      <c r="W9" s="470" t="s">
        <v>13</v>
      </c>
      <c r="X9" s="470"/>
      <c r="Y9" s="470" t="s">
        <v>14</v>
      </c>
      <c r="Z9" s="446" t="s">
        <v>501</v>
      </c>
      <c r="AA9" s="511" t="s">
        <v>519</v>
      </c>
      <c r="AR9" t="s">
        <v>395</v>
      </c>
    </row>
    <row r="10" spans="5:45" ht="31.5" customHeight="1">
      <c r="E10" s="512"/>
      <c r="F10" s="470"/>
      <c r="G10" s="470"/>
      <c r="H10" s="470"/>
      <c r="I10" s="470"/>
      <c r="J10" s="470"/>
      <c r="K10" s="470"/>
      <c r="L10" s="470"/>
      <c r="M10" s="470" t="s">
        <v>15</v>
      </c>
      <c r="N10" s="470"/>
      <c r="O10" s="470"/>
      <c r="P10" s="470" t="s">
        <v>16</v>
      </c>
      <c r="Q10" s="470"/>
      <c r="R10" s="512"/>
      <c r="S10" s="512"/>
      <c r="T10" s="470"/>
      <c r="U10" s="470"/>
      <c r="V10" s="470"/>
      <c r="W10" s="470"/>
      <c r="X10" s="470"/>
      <c r="Y10" s="470"/>
      <c r="Z10" s="470"/>
      <c r="AA10" s="512"/>
      <c r="AR10" t="s">
        <v>396</v>
      </c>
    </row>
    <row r="11" spans="5:45" ht="78.75" customHeight="1">
      <c r="E11" s="513"/>
      <c r="F11" s="470"/>
      <c r="G11" s="470"/>
      <c r="H11" s="470"/>
      <c r="I11" s="470"/>
      <c r="J11" s="470"/>
      <c r="K11" s="470"/>
      <c r="L11" s="470"/>
      <c r="M11" s="40" t="s">
        <v>17</v>
      </c>
      <c r="N11" s="40" t="s">
        <v>18</v>
      </c>
      <c r="O11" s="40" t="s">
        <v>19</v>
      </c>
      <c r="P11" s="470"/>
      <c r="Q11" s="470"/>
      <c r="R11" s="513"/>
      <c r="S11" s="513"/>
      <c r="T11" s="470"/>
      <c r="U11" s="40" t="s">
        <v>20</v>
      </c>
      <c r="V11" s="40" t="s">
        <v>21</v>
      </c>
      <c r="W11" s="40" t="s">
        <v>20</v>
      </c>
      <c r="X11" s="40" t="s">
        <v>21</v>
      </c>
      <c r="Y11" s="470"/>
      <c r="Z11" s="470"/>
      <c r="AA11" s="513"/>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SVI</cp:lastModifiedBy>
  <cp:lastPrinted>2016-09-08T06:44:45Z</cp:lastPrinted>
  <dcterms:created xsi:type="dcterms:W3CDTF">2015-12-16T12:56:50Z</dcterms:created>
  <dcterms:modified xsi:type="dcterms:W3CDTF">2018-07-05T09:22:47Z</dcterms:modified>
</cp:coreProperties>
</file>